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963" firstSheet="12" activeTab="13"/>
  </bookViews>
  <sheets>
    <sheet name="FONDO POSIZIONE SANITARI 2018" sheetId="1" r:id="rId1"/>
    <sheet name="FONDO POSIZIONE PTA 2018" sheetId="2" r:id="rId2"/>
    <sheet name="FONDO DISAGIO SANITARI 2018" sheetId="3" r:id="rId3"/>
    <sheet name="FONDO DISAGIO PTA 2018" sheetId="4" r:id="rId4"/>
    <sheet name="FONDO RISULTATO SANITARI 2018" sheetId="5" r:id="rId5"/>
    <sheet name="FONDO RISULTATO PTA 2018" sheetId="6" r:id="rId6"/>
    <sheet name="FONDO POSIZIONE PS 2018" sheetId="7" r:id="rId7"/>
    <sheet name="FONDO DISAGIO PS 2018" sheetId="8" r:id="rId8"/>
    <sheet name="FONDO RISULTATO PS 2018" sheetId="9" r:id="rId9"/>
    <sheet name="FONDO POSIZIONE SANITARI 2019" sheetId="10" r:id="rId10"/>
    <sheet name="FONDO POSIZIONE PTA 2019" sheetId="11" r:id="rId11"/>
    <sheet name="FONDO DISAGIO SANITARI 2019" sheetId="12" r:id="rId12"/>
    <sheet name="FONDO DISAGIO PTA 2019" sheetId="13" r:id="rId13"/>
    <sheet name="FONDO RISULTATO SANITARI 2019" sheetId="14" r:id="rId14"/>
    <sheet name="FONDO RISULTATO PTA 2019" sheetId="15" r:id="rId15"/>
    <sheet name="FONDO POSIZIONE PS 2019" sheetId="16" r:id="rId16"/>
    <sheet name="FONDO DISAGIO PS 2019" sheetId="17" r:id="rId17"/>
    <sheet name="FONDO RISULTATO PS 2019" sheetId="18" r:id="rId18"/>
  </sheets>
  <definedNames/>
  <calcPr fullCalcOnLoad="1"/>
</workbook>
</file>

<file path=xl/sharedStrings.xml><?xml version="1.0" encoding="utf-8"?>
<sst xmlns="http://schemas.openxmlformats.org/spreadsheetml/2006/main" count="1428" uniqueCount="141">
  <si>
    <t>ALLEGATO A</t>
  </si>
  <si>
    <t>ART. 8 CCNL 06.05.2010 - FONDO PER LA RETRIBUZIONE DI POSIZIONE, EQUIPARAZIONE, SPECIFICO TRATTAMENTO E PER L'INDENNITA' DI DIREZIONE DI STRUTTURA COMPLESSA DELLA DIRIGENZA DEL RUOLO SANITARIO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</si>
  <si>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</si>
  <si>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</si>
  <si>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</si>
  <si>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</si>
  <si>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</si>
  <si>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</si>
  <si>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</si>
  <si>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 xml:space="preserve">Abbattimento RIA  per compensazione regionale </t>
  </si>
  <si>
    <t>progressivo  30.223,97 su 57.060,00</t>
  </si>
  <si>
    <t>RIA pro-quota anno 2015</t>
  </si>
  <si>
    <t>progressivo  31.258,10 su 57.060,00</t>
  </si>
  <si>
    <t>TOTALE FONDO ex Azienda Usl 10 Firenze ANNO 2015</t>
  </si>
  <si>
    <t>EX AZIENDA USL 3 PISTOIA</t>
  </si>
  <si>
    <t>Trasferimento risorse da accordo sindacale del 17.04.2015</t>
  </si>
  <si>
    <t xml:space="preserve"> </t>
  </si>
  <si>
    <t>progressivo 48.032,56 su 59.128</t>
  </si>
  <si>
    <t>Assegni personali completamento anno 2014</t>
  </si>
  <si>
    <t>progressivo 48.311,48  su 59.128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</si>
  <si>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</si>
  <si>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</si>
  <si>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</si>
  <si>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</si>
  <si>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</si>
  <si>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</si>
  <si>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</si>
  <si>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</si>
  <si>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</si>
  <si>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32.063,34 su 57.060,00</t>
    </r>
  </si>
  <si>
    <t>EX-Azienda Usl 3 Pistoia</t>
  </si>
  <si>
    <t>RIA e Assegni personali completamento anno 2015</t>
  </si>
  <si>
    <r>
      <t xml:space="preserve">Abbattimento RIA  per compensazione regionale   </t>
    </r>
    <r>
      <rPr>
        <sz val="6"/>
        <rFont val="Arial"/>
        <family val="2"/>
      </rPr>
      <t xml:space="preserve"> </t>
    </r>
  </si>
  <si>
    <t>EX-Azienda Usl 4 Prato</t>
  </si>
  <si>
    <t>EX-Azienda Usl 11 Empoli</t>
  </si>
  <si>
    <t>RIA, Assegni, spec. trattamento completamento anno 2015</t>
  </si>
  <si>
    <t xml:space="preserve">Azienda Usl Toscana Centro </t>
  </si>
  <si>
    <t>Assegni personali pro quota anno 2016</t>
  </si>
  <si>
    <t>RIA pro quota anno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</si>
  <si>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32.607,09 su 57.060,00</t>
    </r>
  </si>
  <si>
    <t>ex-Azienda Usl 10 FI</t>
  </si>
  <si>
    <r>
      <t xml:space="preserve">Abbattimento RIA  per compensazione regionale   </t>
    </r>
    <r>
      <rPr>
        <sz val="6"/>
        <rFont val="Arial"/>
        <family val="2"/>
      </rPr>
      <t xml:space="preserve"> progressivo 49.689,67 su 59.128,00</t>
    </r>
  </si>
  <si>
    <t>ex-Azienda Usl 3 PT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</si>
  <si>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</si>
  <si>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</si>
  <si>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</si>
  <si>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</si>
  <si>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ANNO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</si>
  <si>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</si>
  <si>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</si>
  <si>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</si>
  <si>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</si>
  <si>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</si>
  <si>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</si>
  <si>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</si>
  <si>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 xml:space="preserve">                     SANITARI NON MEDICI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</si>
  <si>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</si>
  <si>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</si>
  <si>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</si>
  <si>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</si>
  <si>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</si>
  <si>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</si>
  <si>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</si>
  <si>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</si>
  <si>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Importo consolidato al 31.12.2016 - Delibera DG n. 358 del 17.03.2017</t>
  </si>
  <si>
    <t>Assegni personali completamento anno 2016</t>
  </si>
  <si>
    <t>RIA completamento anno 2016</t>
  </si>
  <si>
    <r>
      <t xml:space="preserve">Abbattimento RIA  per compensazione regionale   </t>
    </r>
    <r>
      <rPr>
        <sz val="6"/>
        <rFont val="Arial"/>
        <family val="2"/>
      </rPr>
      <t xml:space="preserve"> progressivo 35.295,40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</si>
  <si>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50.344,74 su 59.128,00</t>
    </r>
  </si>
  <si>
    <t>RIA pro quota anno 2017</t>
  </si>
  <si>
    <r>
      <t xml:space="preserve">Abbattimento RIA  per compensazione regionale   </t>
    </r>
    <r>
      <rPr>
        <sz val="6"/>
        <rFont val="Arial"/>
        <family val="2"/>
      </rPr>
      <t xml:space="preserve"> progressivo 35.631,75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</si>
  <si>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50.751,51 su 59.128,00</t>
    </r>
  </si>
  <si>
    <t>Riduzione riferita all' art. 23 comma 2 Decreto Legislativo n. 75/2017</t>
  </si>
  <si>
    <t>IMPORTO FONDO ANNO 2016</t>
  </si>
  <si>
    <t>RIDUZIONE ex-art. 23 c.2 D.Lg.vo 75/2017</t>
  </si>
  <si>
    <t>ART. 8 CCNL 06.05.2010 -FONDO PER LA RETRIBUZIONE DI POSIZIONE, EQUIPARAZIONE, SPECIFICO TRATTAMENTO E PER L'INDENNITA' DI DIREZIONE DI STRUTTURA COMPLESSA DELLA DIRIGENZA DEL RUOLO P/T/A</t>
  </si>
  <si>
    <t>ALLEGATO sub 2</t>
  </si>
  <si>
    <t>riduzione operata per effetto applicazione dell' art. 9 c.2 bis seconda parte complet. 2014</t>
  </si>
  <si>
    <t>definitivo storno risorse di cui alla Delibera 182 del 31.07.2013</t>
  </si>
  <si>
    <t>Azienda Usl Toscana Centro</t>
  </si>
  <si>
    <t>IMPORTO  FONDO ANNO 2016 AL NETTO DELLA RIDUZIONE DI CUI SOPRA</t>
  </si>
  <si>
    <t xml:space="preserve">                     DIRIGENTI PTA</t>
  </si>
  <si>
    <t>ART. 9 CCNL 06.05.2010 - FONDO PER IL TRATTAMENTO ACCESSORIO LEGATO ALLE CONDIZIONI DI LAVORO DELLA DIRIGENZA SANITARIA</t>
  </si>
  <si>
    <t>ALLEGATO sub 3</t>
  </si>
  <si>
    <t>dirigenti sanitari</t>
  </si>
  <si>
    <t>dirigenti PTA</t>
  </si>
  <si>
    <t>Quota parte fondo trattamento accessorio dirigenza PTA</t>
  </si>
  <si>
    <t>Trasferimento risorse a seguito accordo sindacale del 17.04.2015</t>
  </si>
  <si>
    <t>dirigenti prof. sanitarie</t>
  </si>
  <si>
    <t>Quota parte fondo trattamento accessorio dirigenza prof. sanitarie</t>
  </si>
  <si>
    <t>ART. 9 CCNL 06.05.2010 - FONDO PER IL TRATTAMENTO ACCESSORIO LEGATO ALLE CONDIZIONI DI LAVORO DELLA DIRIGENZA PTA</t>
  </si>
  <si>
    <t>ALLEGATO sub 4</t>
  </si>
  <si>
    <t>Quota parte fondo trattamento accessorio dirigenza sanitaria</t>
  </si>
  <si>
    <t xml:space="preserve"> per ricondurre l'importo del fondo dell'anno 2016 a quello dell' anno 2015</t>
  </si>
  <si>
    <t xml:space="preserve">ART. 10 CCNL 06.05.2010 -  FONDO PER LA RETRIBUZIONE DI RISULTATO E LA QUALITA' DELLA PRESTAZIONE INDIVIDUALE  DELLA DIRIGENZA DEL RUOLO SANITARIO </t>
  </si>
  <si>
    <t>ALLEGATO sub 5</t>
  </si>
  <si>
    <t>Quota parte fondo retribuzione risultato dirigenza PTA</t>
  </si>
  <si>
    <t>prov. 153 20.01.2015 riferito all' anno 2014</t>
  </si>
  <si>
    <t>ART. 10 CCNL 06.05.2010 -  FONDO PER LA RETRIBUZIONE DI RISULTATO E LA QUALITA' DELLA PRESTAZIONE INDIVIDUALE  DELLA DIRIGENZA DEL RUOLO PROFESSIONALE TECNICO AMMINISTRATIVO</t>
  </si>
  <si>
    <t>ALLEGATO sub 6</t>
  </si>
  <si>
    <t>Quota parte fondo retribuzione risultato dirigenza ruolo sanitario non medico</t>
  </si>
  <si>
    <t>ART. 8 CCNL 06.05.2010 -FONDO PER LA RETRIBUZIONE DI POSIZIONE, EQUIPARAZIONE, SPECIFICO TRATTAMENTO E PER L'INDENNITA' DI DIREZIONE DI STRUTTURA COMPLESSA DELLA DIRIGENZA DELLE PROFESSIONI SANITARIE</t>
  </si>
  <si>
    <t>ALLEGATO sub 7</t>
  </si>
  <si>
    <t xml:space="preserve">                     DIRIGENTI PROF. SAN</t>
  </si>
  <si>
    <t>ART. 9 CCNL 06.05.2010 - FONDO PER IL TRATTAMENTO ACCESSORIO LEGATO ALLE CONDIZIONI DI LAVORO DELLA DIRIGENZA DELLE PROFESSIONI SANITARIE</t>
  </si>
  <si>
    <t>ALLEGATO sub 8</t>
  </si>
  <si>
    <t>IMPORTO PRESUNTO  FONDO ANNO 2016 AL NETTO DELLA RIDUZIONE DI CUI SOPRA</t>
  </si>
  <si>
    <t>ART. 10 CCNL 06.05.2010 -  FONDO PER LA RETRIBUZIONE DI RISULTATO E LA QUALITA' DELLA PRESTAZIONE INDIVIDUALE  DELLA DIRIGENZA DELLE PROFESSIONI SANITARIE</t>
  </si>
  <si>
    <t>ALLEGATO sub 9</t>
  </si>
  <si>
    <t>a valere sul 2017</t>
  </si>
  <si>
    <t>RIA completamento anno 2017</t>
  </si>
  <si>
    <t>a valere sul 2018</t>
  </si>
  <si>
    <r>
      <t xml:space="preserve">Abbattimento RIA  per compensazione regionale   </t>
    </r>
    <r>
      <rPr>
        <sz val="6"/>
        <rFont val="Arial"/>
        <family val="2"/>
      </rPr>
      <t xml:space="preserve"> progressivo 36.467,62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</si>
  <si>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51.565,05 su 59.128,00</t>
    </r>
  </si>
  <si>
    <t>Importo fondo costituito in base alle disposizioni contrattuali ANNO 2018</t>
  </si>
  <si>
    <t>per ricondurre l'importo del fondo dell'anno 2018 a quello dell' anno 2016</t>
  </si>
  <si>
    <t>IMPORTO  FONDO ANNO 2018</t>
  </si>
  <si>
    <t>DIFFERENZA FRA ANNO 2016 E ANNO 2018</t>
  </si>
  <si>
    <t>IMPORTO   FONDO ANNO 2018 AL NETTO DELLA RIDUZIONE DI CUI SOPRA</t>
  </si>
  <si>
    <t>Importo consolidato ANNO 2017</t>
  </si>
  <si>
    <t>Importo consolidato  ANNO 2017</t>
  </si>
  <si>
    <t>RIA pro quota anno 2018</t>
  </si>
  <si>
    <r>
      <t xml:space="preserve">Abbattimento RIA  per compensazione regionale   </t>
    </r>
    <r>
      <rPr>
        <sz val="6"/>
        <rFont val="Arial"/>
        <family val="2"/>
      </rPr>
      <t xml:space="preserve"> progressivo 39.312,50 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</si>
  <si>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51.816,20 su 59.128,00</t>
    </r>
  </si>
  <si>
    <t>AZIENDA USL TOSCANA CENTRO TOTALE FONDO  ANNO 2018</t>
  </si>
  <si>
    <t>AZIENDA USL TOSCANA CENTRO TOTALE FONDO   ANNO 2018</t>
  </si>
  <si>
    <t>AZIENDA USL TOSCANA CENTRO TOTALE FONDO ANNO 2018</t>
  </si>
  <si>
    <t>ALLEGATO B</t>
  </si>
  <si>
    <t>RIA completamento anno 2018</t>
  </si>
  <si>
    <r>
      <t xml:space="preserve">Abbattimento RIA  per compensazione regionale   </t>
    </r>
    <r>
      <rPr>
        <sz val="6"/>
        <rFont val="Arial"/>
        <family val="2"/>
      </rPr>
      <t xml:space="preserve"> progressivo 40.922,79 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</si>
  <si>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52.627,93 su 59.128,00</t>
    </r>
  </si>
  <si>
    <t>Importo fondo costituito in base alle disposizioni contrattuali ANNO 2019</t>
  </si>
  <si>
    <t>per ricondurre l'importo del fondo dell'anno 2019 a quello dell' anno 2016</t>
  </si>
  <si>
    <t>IMPORTO  FONDO ANNO 2019</t>
  </si>
  <si>
    <t>DIFFERENZA FRA ANNO 2016 E ANNO 2019</t>
  </si>
  <si>
    <t>IMPORTO   FONDO ANNO 2019 AL NETTO DELLA RIDUZIONE DI CUI SOPRA</t>
  </si>
  <si>
    <t>AZIENDA USL TOSCANA CENTRO TOTALE FONDO PRESUNTO ANNO 2019</t>
  </si>
  <si>
    <t>a valere sul 2019</t>
  </si>
  <si>
    <t>Importo consolidato ANNO 2018</t>
  </si>
  <si>
    <t>AZIENDA USL TOSCANA CENTRO TOTALE FONDO  PRESUNTO ANNO 2019</t>
  </si>
  <si>
    <t>Importo consolidato  ANNO 2018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</si>
</sst>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6"/>
      <name val="Arial"/>
      <family val="2"/>
    </font>
    <font>
      <sz val="7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4" fontId="2" fillId="2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191" fontId="9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0" borderId="15" xfId="0" applyFont="1" applyBorder="1" applyAlignment="1">
      <alignment/>
    </xf>
    <xf numFmtId="0" fontId="9" fillId="0" borderId="4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2" borderId="23" xfId="0" applyFont="1" applyFill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2" borderId="2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4" fontId="2" fillId="3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3" xfId="0" applyNumberFormat="1" applyFont="1" applyBorder="1" applyAlignment="1">
      <alignment/>
    </xf>
    <xf numFmtId="14" fontId="4" fillId="0" borderId="6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M120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8.42187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112" t="s">
        <v>1</v>
      </c>
      <c r="C3" s="112"/>
      <c r="D3" s="112"/>
      <c r="E3" s="112"/>
      <c r="F3" s="112"/>
      <c r="G3" s="112"/>
      <c r="H3" s="112"/>
    </row>
    <row r="5" ht="12.75">
      <c r="I5" s="2" t="s">
        <v>2</v>
      </c>
    </row>
    <row r="7" spans="2:9" ht="12.75" hidden="1">
      <c r="B7" s="3" t="s">
        <v>3</v>
      </c>
      <c r="C7" s="4"/>
      <c r="D7" s="4"/>
      <c r="E7" s="4"/>
      <c r="F7" s="4"/>
      <c r="G7" s="4"/>
      <c r="H7" s="4"/>
      <c r="I7" s="5"/>
    </row>
    <row r="8" spans="2:9" ht="12.75" hidden="1">
      <c r="B8" s="6" t="s">
        <v>4</v>
      </c>
      <c r="C8" s="7"/>
      <c r="D8" s="7"/>
      <c r="E8" s="7"/>
      <c r="F8" s="7"/>
      <c r="G8" s="7"/>
      <c r="H8" s="7"/>
      <c r="I8" s="8">
        <v>1092657.53</v>
      </c>
    </row>
    <row r="9" spans="2:9" ht="12.75" hidden="1">
      <c r="B9" s="6" t="s">
        <v>5</v>
      </c>
      <c r="C9" s="7"/>
      <c r="D9" s="7"/>
      <c r="E9" s="7"/>
      <c r="F9" s="7"/>
      <c r="G9" s="7"/>
      <c r="H9" s="7"/>
      <c r="I9" s="8">
        <v>-16878.89</v>
      </c>
    </row>
    <row r="10" spans="2:9" ht="12.75" hidden="1">
      <c r="B10" s="6" t="s">
        <v>6</v>
      </c>
      <c r="C10" s="7"/>
      <c r="D10" s="7"/>
      <c r="E10" s="7"/>
      <c r="F10" s="7"/>
      <c r="G10" s="7"/>
      <c r="H10" s="7"/>
      <c r="I10" s="8">
        <v>-27190.42</v>
      </c>
    </row>
    <row r="11" spans="2:9" ht="12.75" hidden="1">
      <c r="B11" s="6" t="s">
        <v>7</v>
      </c>
      <c r="C11" s="7"/>
      <c r="D11" s="7"/>
      <c r="E11" s="7"/>
      <c r="F11" s="7"/>
      <c r="G11" s="7"/>
      <c r="H11" s="7"/>
      <c r="I11" s="9">
        <f>SUM(I8:I10)</f>
        <v>1048588.2200000002</v>
      </c>
    </row>
    <row r="12" spans="2:9" ht="12.75" hidden="1">
      <c r="B12" s="6" t="s">
        <v>8</v>
      </c>
      <c r="C12" s="7"/>
      <c r="D12" s="7"/>
      <c r="E12" s="7"/>
      <c r="F12" s="7"/>
      <c r="G12" s="7"/>
      <c r="H12" s="7"/>
      <c r="I12" s="8">
        <v>1223.62</v>
      </c>
    </row>
    <row r="13" spans="2:9" ht="12.75" hidden="1">
      <c r="B13" s="6" t="s">
        <v>9</v>
      </c>
      <c r="C13" s="7"/>
      <c r="D13" s="7"/>
      <c r="E13" s="7"/>
      <c r="F13" s="7"/>
      <c r="G13" s="7" t="s">
        <v>10</v>
      </c>
      <c r="H13" s="7"/>
      <c r="I13" s="8">
        <f>-I12/2</f>
        <v>-611.81</v>
      </c>
    </row>
    <row r="14" spans="2:9" ht="12.75" hidden="1">
      <c r="B14" s="6" t="s">
        <v>11</v>
      </c>
      <c r="C14" s="7"/>
      <c r="D14" s="7"/>
      <c r="E14" s="7"/>
      <c r="F14" s="7"/>
      <c r="G14" s="7"/>
      <c r="H14" s="7"/>
      <c r="I14" s="8">
        <v>2068.27</v>
      </c>
    </row>
    <row r="15" spans="2:9" ht="12.75" hidden="1">
      <c r="B15" s="6" t="s">
        <v>9</v>
      </c>
      <c r="C15" s="7"/>
      <c r="D15" s="7"/>
      <c r="E15" s="7"/>
      <c r="F15" s="7"/>
      <c r="G15" s="7" t="s">
        <v>12</v>
      </c>
      <c r="H15" s="7"/>
      <c r="I15" s="8">
        <f>-I14/2-0.01</f>
        <v>-1034.145</v>
      </c>
    </row>
    <row r="16" spans="2:10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SUM(I11:I15)</f>
        <v>1050234.1550000003</v>
      </c>
      <c r="J16" s="14">
        <f>I16-I11</f>
        <v>1645.9350000000559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447750.45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-24868.34</v>
      </c>
    </row>
    <row r="22" spans="2:9" ht="12.75" hidden="1">
      <c r="B22" s="6" t="s">
        <v>7</v>
      </c>
      <c r="C22" s="7"/>
      <c r="D22" s="7"/>
      <c r="E22" s="7"/>
      <c r="F22" s="7"/>
      <c r="G22" s="7"/>
      <c r="H22" s="7"/>
      <c r="I22" s="9">
        <f>SUM(I19:I21)</f>
        <v>422882.11</v>
      </c>
    </row>
    <row r="23" spans="2:9" ht="12.75" hidden="1">
      <c r="B23" s="6" t="s">
        <v>15</v>
      </c>
      <c r="C23" s="7"/>
      <c r="D23" s="7"/>
      <c r="E23" s="7"/>
      <c r="F23" s="7"/>
      <c r="G23" s="7"/>
      <c r="H23" s="7"/>
      <c r="I23" s="8">
        <v>10000</v>
      </c>
    </row>
    <row r="24" spans="2:13" ht="12.75" hidden="1">
      <c r="B24" s="6" t="s">
        <v>8</v>
      </c>
      <c r="C24" s="7"/>
      <c r="D24" s="7"/>
      <c r="E24" s="7"/>
      <c r="F24" s="7"/>
      <c r="G24" s="7"/>
      <c r="H24" s="7"/>
      <c r="I24" s="8">
        <v>1752.01</v>
      </c>
      <c r="M24" t="s">
        <v>16</v>
      </c>
    </row>
    <row r="25" spans="2:9" ht="12.75" hidden="1">
      <c r="B25" s="15" t="s">
        <v>9</v>
      </c>
      <c r="C25" s="16"/>
      <c r="D25" s="16"/>
      <c r="E25" s="16"/>
      <c r="F25" s="16"/>
      <c r="G25" s="16" t="s">
        <v>17</v>
      </c>
      <c r="H25" s="16"/>
      <c r="I25" s="17">
        <v>-1752.01</v>
      </c>
    </row>
    <row r="26" spans="2:9" ht="12.75" hidden="1">
      <c r="B26" s="15" t="s">
        <v>18</v>
      </c>
      <c r="C26" s="16"/>
      <c r="D26" s="16"/>
      <c r="E26" s="16"/>
      <c r="F26" s="16"/>
      <c r="G26" s="16"/>
      <c r="H26" s="16"/>
      <c r="I26" s="17">
        <v>3107.1</v>
      </c>
    </row>
    <row r="27" spans="2:9" ht="12.75" hidden="1">
      <c r="B27" s="15" t="s">
        <v>11</v>
      </c>
      <c r="C27" s="16"/>
      <c r="D27" s="16"/>
      <c r="E27" s="16"/>
      <c r="F27" s="16"/>
      <c r="G27" s="16"/>
      <c r="H27" s="16"/>
      <c r="I27" s="17">
        <v>278.52</v>
      </c>
    </row>
    <row r="28" spans="2:9" ht="12.75" hidden="1">
      <c r="B28" s="15" t="s">
        <v>9</v>
      </c>
      <c r="C28" s="16"/>
      <c r="D28" s="16"/>
      <c r="E28" s="16"/>
      <c r="F28" s="16"/>
      <c r="G28" s="16" t="s">
        <v>19</v>
      </c>
      <c r="H28" s="16"/>
      <c r="I28" s="17">
        <v>-278.52</v>
      </c>
    </row>
    <row r="29" spans="2:10" ht="13.5" hidden="1" thickBot="1">
      <c r="B29" s="10"/>
      <c r="C29" s="11"/>
      <c r="D29" s="12" t="s">
        <v>20</v>
      </c>
      <c r="E29" s="12"/>
      <c r="F29" s="12"/>
      <c r="G29" s="12"/>
      <c r="H29" s="12"/>
      <c r="I29" s="13">
        <f>SUM(I22:I28)</f>
        <v>435989.20999999996</v>
      </c>
      <c r="J29" s="14">
        <f>I29-I22</f>
        <v>13107.099999999977</v>
      </c>
    </row>
    <row r="30" ht="12.75" hidden="1"/>
    <row r="31" spans="2:9" ht="12.75" hidden="1">
      <c r="B31" s="3" t="s">
        <v>21</v>
      </c>
      <c r="C31" s="4"/>
      <c r="D31" s="4"/>
      <c r="E31" s="4"/>
      <c r="F31" s="4"/>
      <c r="G31" s="4"/>
      <c r="H31" s="4"/>
      <c r="I31" s="5"/>
    </row>
    <row r="32" spans="2:9" ht="12.75" hidden="1">
      <c r="B32" s="6" t="s">
        <v>4</v>
      </c>
      <c r="C32" s="7"/>
      <c r="D32" s="7"/>
      <c r="E32" s="7"/>
      <c r="F32" s="7"/>
      <c r="G32" s="7"/>
      <c r="H32" s="7"/>
      <c r="I32" s="8">
        <v>281060.98</v>
      </c>
    </row>
    <row r="33" spans="2:9" ht="12.75" hidden="1">
      <c r="B33" s="6" t="s">
        <v>5</v>
      </c>
      <c r="C33" s="7"/>
      <c r="D33" s="7"/>
      <c r="E33" s="7"/>
      <c r="F33" s="7"/>
      <c r="G33" s="7"/>
      <c r="H33" s="7"/>
      <c r="I33" s="8">
        <v>-3420.14</v>
      </c>
    </row>
    <row r="34" spans="2:9" ht="12.75" hidden="1">
      <c r="B34" s="6" t="s">
        <v>6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7</v>
      </c>
      <c r="C35" s="7"/>
      <c r="D35" s="7"/>
      <c r="E35" s="7"/>
      <c r="F35" s="7"/>
      <c r="G35" s="7"/>
      <c r="H35" s="7"/>
      <c r="I35" s="9">
        <f>SUM(I32:I34)</f>
        <v>277640.83999999997</v>
      </c>
    </row>
    <row r="36" spans="2:9" ht="12.75" hidden="1">
      <c r="B36" s="6" t="s">
        <v>18</v>
      </c>
      <c r="C36" s="7"/>
      <c r="D36" s="7"/>
      <c r="E36" s="7"/>
      <c r="F36" s="7"/>
      <c r="G36" s="7"/>
      <c r="H36" s="7"/>
      <c r="I36" s="8">
        <v>7742.54</v>
      </c>
    </row>
    <row r="37" spans="2:9" ht="12.75" hidden="1">
      <c r="B37" s="6" t="s">
        <v>11</v>
      </c>
      <c r="C37" s="7"/>
      <c r="D37" s="7"/>
      <c r="E37" s="7"/>
      <c r="F37" s="7"/>
      <c r="G37" s="7"/>
      <c r="H37" s="7"/>
      <c r="I37" s="8">
        <v>1409.89</v>
      </c>
    </row>
    <row r="38" spans="2:10" ht="13.5" hidden="1" thickBot="1">
      <c r="B38" s="10"/>
      <c r="C38" s="11"/>
      <c r="D38" s="12" t="s">
        <v>22</v>
      </c>
      <c r="E38" s="12"/>
      <c r="F38" s="12"/>
      <c r="G38" s="12"/>
      <c r="H38" s="12"/>
      <c r="I38" s="13">
        <f>SUM(I35:I37)</f>
        <v>286793.26999999996</v>
      </c>
      <c r="J38" s="14">
        <f>I38-I35</f>
        <v>9152.429999999993</v>
      </c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385901.45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-3586.33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-32879.1</v>
      </c>
    </row>
    <row r="44" spans="2:9" ht="12.75" hidden="1">
      <c r="B44" s="6" t="s">
        <v>7</v>
      </c>
      <c r="C44" s="7"/>
      <c r="D44" s="7"/>
      <c r="E44" s="7"/>
      <c r="F44" s="7"/>
      <c r="G44" s="7"/>
      <c r="H44" s="7"/>
      <c r="I44" s="9">
        <f>SUM(I41:I43)</f>
        <v>349436.02</v>
      </c>
    </row>
    <row r="45" spans="2:9" ht="12.75" hidden="1">
      <c r="B45" s="6" t="s">
        <v>11</v>
      </c>
      <c r="C45" s="7"/>
      <c r="D45" s="7"/>
      <c r="E45" s="7"/>
      <c r="F45" s="7"/>
      <c r="G45" s="7"/>
      <c r="H45" s="7"/>
      <c r="I45" s="8">
        <v>1989.52</v>
      </c>
    </row>
    <row r="46" spans="2:10" ht="13.5" hidden="1" thickBot="1">
      <c r="B46" s="10"/>
      <c r="C46" s="11"/>
      <c r="D46" s="12" t="s">
        <v>24</v>
      </c>
      <c r="E46" s="12"/>
      <c r="F46" s="12"/>
      <c r="G46" s="12"/>
      <c r="H46" s="12"/>
      <c r="I46" s="13">
        <f>SUM(I44:I45)</f>
        <v>351425.54000000004</v>
      </c>
      <c r="J46" s="14">
        <f>I46-I44</f>
        <v>1989.5200000000186</v>
      </c>
    </row>
    <row r="47" ht="12.75" hidden="1"/>
    <row r="48" spans="2:10" ht="13.5" hidden="1" thickBot="1">
      <c r="B48" s="18" t="s">
        <v>25</v>
      </c>
      <c r="C48" s="18"/>
      <c r="D48" s="18"/>
      <c r="E48" s="18"/>
      <c r="F48" s="18"/>
      <c r="G48" s="18"/>
      <c r="H48" s="18"/>
      <c r="I48" s="13">
        <f>I16+I29+I38+I46</f>
        <v>2124442.1750000003</v>
      </c>
      <c r="J48" s="14">
        <f>SUM(J16:J47)</f>
        <v>25894.985000000044</v>
      </c>
    </row>
    <row r="49" ht="12.75" hidden="1"/>
    <row r="50" spans="2:9" ht="12.75" hidden="1">
      <c r="B50" t="s">
        <v>26</v>
      </c>
      <c r="E50" s="19" t="s">
        <v>27</v>
      </c>
      <c r="F50" s="19"/>
      <c r="G50" s="19"/>
      <c r="H50" s="20">
        <v>1610.47</v>
      </c>
      <c r="I50" s="19" t="s">
        <v>28</v>
      </c>
    </row>
    <row r="51" spans="2:9" ht="12.75" hidden="1">
      <c r="B51" t="s">
        <v>26</v>
      </c>
      <c r="E51" s="19" t="s">
        <v>29</v>
      </c>
      <c r="F51" s="19"/>
      <c r="G51" s="19"/>
      <c r="H51" s="20">
        <f>-H50/2</f>
        <v>-805.235</v>
      </c>
      <c r="I51" s="18"/>
    </row>
    <row r="52" spans="2:9" ht="12.75" hidden="1">
      <c r="B52" t="s">
        <v>30</v>
      </c>
      <c r="E52" s="19" t="s">
        <v>31</v>
      </c>
      <c r="F52" s="19"/>
      <c r="G52" s="19"/>
      <c r="H52" s="20">
        <v>1340.37</v>
      </c>
      <c r="I52" s="19" t="s">
        <v>28</v>
      </c>
    </row>
    <row r="53" spans="2:9" ht="12.75" hidden="1">
      <c r="B53" t="s">
        <v>30</v>
      </c>
      <c r="E53" s="19" t="s">
        <v>32</v>
      </c>
      <c r="F53" s="19"/>
      <c r="G53" s="19"/>
      <c r="H53" s="20">
        <v>-1340.37</v>
      </c>
      <c r="I53" s="18"/>
    </row>
    <row r="54" spans="2:9" ht="12.75" hidden="1">
      <c r="B54" t="s">
        <v>33</v>
      </c>
      <c r="E54" s="19" t="s">
        <v>31</v>
      </c>
      <c r="F54" s="21"/>
      <c r="G54" s="21"/>
      <c r="H54" s="20">
        <f>7742.54+704.95</f>
        <v>8447.49</v>
      </c>
      <c r="I54" s="19" t="s">
        <v>28</v>
      </c>
    </row>
    <row r="55" spans="2:9" ht="12.75" hidden="1">
      <c r="B55" t="s">
        <v>34</v>
      </c>
      <c r="E55" s="19" t="s">
        <v>35</v>
      </c>
      <c r="F55" s="21"/>
      <c r="G55" s="21"/>
      <c r="H55" s="20">
        <v>0</v>
      </c>
      <c r="I55" s="18"/>
    </row>
    <row r="56" spans="2:9" ht="12.75" hidden="1">
      <c r="B56" s="22" t="s">
        <v>36</v>
      </c>
      <c r="C56" s="22"/>
      <c r="D56" s="22"/>
      <c r="E56" s="23" t="s">
        <v>37</v>
      </c>
      <c r="F56" s="24"/>
      <c r="G56" s="24"/>
      <c r="H56" s="25">
        <v>5555.75</v>
      </c>
      <c r="I56" s="18"/>
    </row>
    <row r="57" spans="2:9" ht="12.75" hidden="1">
      <c r="B57" s="22" t="s">
        <v>36</v>
      </c>
      <c r="C57" s="22"/>
      <c r="D57" s="22"/>
      <c r="E57" s="23" t="s">
        <v>38</v>
      </c>
      <c r="F57" s="24"/>
      <c r="G57" s="24"/>
      <c r="H57" s="25">
        <v>1448.06</v>
      </c>
      <c r="I57" s="18"/>
    </row>
    <row r="58" spans="2:9" ht="12.75" hidden="1">
      <c r="B58" s="22" t="s">
        <v>36</v>
      </c>
      <c r="C58" s="22"/>
      <c r="D58" s="22"/>
      <c r="E58" s="23" t="s">
        <v>39</v>
      </c>
      <c r="F58" s="23"/>
      <c r="G58" s="23"/>
      <c r="H58" s="25">
        <f>-1087.5/2</f>
        <v>-543.75</v>
      </c>
      <c r="I58" s="24" t="s">
        <v>40</v>
      </c>
    </row>
    <row r="59" spans="2:9" ht="12.75" hidden="1">
      <c r="B59" s="22" t="s">
        <v>36</v>
      </c>
      <c r="C59" s="22"/>
      <c r="D59" s="22"/>
      <c r="E59" s="23" t="s">
        <v>41</v>
      </c>
      <c r="F59" s="24"/>
      <c r="G59" s="24"/>
      <c r="H59" s="25">
        <v>-38.22</v>
      </c>
      <c r="I59" s="24" t="s">
        <v>42</v>
      </c>
    </row>
    <row r="60" spans="8:9" ht="12.75" hidden="1">
      <c r="H60" s="18"/>
      <c r="I60" s="26">
        <f>SUM(H50:H59)</f>
        <v>15674.565</v>
      </c>
    </row>
    <row r="61" spans="2:9" ht="12.75" hidden="1">
      <c r="B61" s="27" t="s">
        <v>43</v>
      </c>
      <c r="C61" s="28"/>
      <c r="D61" s="27"/>
      <c r="E61" s="27"/>
      <c r="F61" s="27"/>
      <c r="G61" s="27"/>
      <c r="H61" s="19"/>
      <c r="I61" s="29">
        <f>SUM(I48:I60)</f>
        <v>2140116.74</v>
      </c>
    </row>
    <row r="62" ht="12.75" hidden="1"/>
    <row r="63" spans="2:8" ht="12.75" hidden="1">
      <c r="B63" s="30" t="s">
        <v>44</v>
      </c>
      <c r="C63" s="30"/>
      <c r="D63" s="30"/>
      <c r="E63" s="30"/>
      <c r="F63" s="30"/>
      <c r="G63" s="31"/>
      <c r="H63" s="32"/>
    </row>
    <row r="64" spans="2:7" ht="12.75" hidden="1">
      <c r="B64" t="s">
        <v>45</v>
      </c>
      <c r="G64" s="14"/>
    </row>
    <row r="65" ht="12.75" hidden="1"/>
    <row r="66" spans="2:9" ht="12.75" hidden="1">
      <c r="B66" s="33" t="s">
        <v>46</v>
      </c>
      <c r="C66" s="34"/>
      <c r="D66" s="4"/>
      <c r="E66" s="4"/>
      <c r="F66" s="4"/>
      <c r="G66" s="35">
        <f>I48</f>
        <v>2124442.1750000003</v>
      </c>
      <c r="H66" s="4"/>
      <c r="I66" s="5"/>
    </row>
    <row r="67" spans="2:9" ht="12.75" hidden="1">
      <c r="B67" s="36" t="s">
        <v>47</v>
      </c>
      <c r="C67" s="37"/>
      <c r="D67" s="38"/>
      <c r="E67" s="39"/>
      <c r="F67" s="39"/>
      <c r="G67" s="40">
        <f>I61</f>
        <v>2140116.74</v>
      </c>
      <c r="H67" s="41"/>
      <c r="I67" s="42"/>
    </row>
    <row r="68" spans="2:9" ht="12.75" hidden="1">
      <c r="B68" s="43" t="s">
        <v>48</v>
      </c>
      <c r="C68" s="44"/>
      <c r="D68" s="41"/>
      <c r="E68" s="41"/>
      <c r="F68" s="41"/>
      <c r="G68" s="45">
        <f>G66-G67</f>
        <v>-15674.564999999944</v>
      </c>
      <c r="H68" s="41"/>
      <c r="I68" s="42"/>
    </row>
    <row r="69" spans="2:9" ht="13.5" hidden="1" thickBot="1">
      <c r="B69" s="46" t="s">
        <v>49</v>
      </c>
      <c r="C69" s="47"/>
      <c r="D69" s="48"/>
      <c r="E69" s="49"/>
      <c r="F69" s="49"/>
      <c r="G69" s="50">
        <f>G68</f>
        <v>-15674.564999999944</v>
      </c>
      <c r="H69" s="51"/>
      <c r="I69" s="52">
        <f>G69</f>
        <v>-15674.564999999944</v>
      </c>
    </row>
    <row r="70" ht="12.75" hidden="1">
      <c r="I70" s="18"/>
    </row>
    <row r="71" spans="2:9" ht="12.75" hidden="1">
      <c r="B71" s="53" t="s">
        <v>50</v>
      </c>
      <c r="C71" s="1"/>
      <c r="D71" s="1"/>
      <c r="E71" s="1"/>
      <c r="F71" s="1"/>
      <c r="I71" s="26">
        <f>SUM(I61:I70)</f>
        <v>2124442.1750000003</v>
      </c>
    </row>
    <row r="72" ht="12.75" hidden="1"/>
    <row r="73" spans="2:7" ht="12.75" hidden="1">
      <c r="B73" s="30" t="s">
        <v>51</v>
      </c>
      <c r="C73" s="30"/>
      <c r="D73" s="30"/>
      <c r="E73" s="30"/>
      <c r="F73" s="30"/>
      <c r="G73" s="31"/>
    </row>
    <row r="74" ht="12.75" hidden="1">
      <c r="B74" s="54"/>
    </row>
    <row r="75" spans="2:7" ht="12.75" hidden="1">
      <c r="B75" s="54" t="s">
        <v>52</v>
      </c>
      <c r="C75" s="54"/>
      <c r="D75" s="54"/>
      <c r="E75" s="54"/>
      <c r="F75" s="54"/>
      <c r="G75" s="54"/>
    </row>
    <row r="76" spans="2:7" ht="12.75" hidden="1">
      <c r="B76" s="54" t="s">
        <v>53</v>
      </c>
      <c r="C76" s="54"/>
      <c r="D76" s="54"/>
      <c r="E76" s="54"/>
      <c r="F76" s="54"/>
      <c r="G76" s="54"/>
    </row>
    <row r="77" spans="2:7" ht="12.75" hidden="1">
      <c r="B77" s="54" t="s">
        <v>54</v>
      </c>
      <c r="C77" s="54"/>
      <c r="D77" s="54"/>
      <c r="E77" s="54"/>
      <c r="F77" s="54"/>
      <c r="G77" s="54"/>
    </row>
    <row r="78" spans="2:7" ht="12.75" hidden="1">
      <c r="B78" s="54"/>
      <c r="C78" s="54"/>
      <c r="D78" s="54"/>
      <c r="E78" s="54"/>
      <c r="F78" s="54"/>
      <c r="G78" s="54"/>
    </row>
    <row r="79" spans="2:7" ht="12.75" hidden="1">
      <c r="B79" s="54"/>
      <c r="C79" s="54"/>
      <c r="D79" s="54"/>
      <c r="E79" s="54"/>
      <c r="F79" s="54"/>
      <c r="G79" s="54"/>
    </row>
    <row r="80" spans="2:4" ht="12.75" hidden="1">
      <c r="B80" s="55" t="s">
        <v>55</v>
      </c>
      <c r="C80" s="56"/>
      <c r="D80" s="41"/>
    </row>
    <row r="81" spans="2:4" ht="12.75" hidden="1">
      <c r="B81" s="57" t="s">
        <v>56</v>
      </c>
      <c r="C81" s="58"/>
      <c r="D81" s="59">
        <v>256</v>
      </c>
    </row>
    <row r="82" spans="2:4" ht="12.75" hidden="1">
      <c r="B82" s="60" t="s">
        <v>57</v>
      </c>
      <c r="C82" s="61"/>
      <c r="D82" s="62">
        <v>251</v>
      </c>
    </row>
    <row r="83" spans="2:4" ht="12.75" hidden="1">
      <c r="B83" s="63" t="s">
        <v>58</v>
      </c>
      <c r="C83" s="56"/>
      <c r="D83" s="64">
        <f>(D81+D82)/2</f>
        <v>253.5</v>
      </c>
    </row>
    <row r="84" spans="2:9" ht="12.75" hidden="1">
      <c r="B84" s="54"/>
      <c r="F84" s="65"/>
      <c r="G84" s="66" t="s">
        <v>59</v>
      </c>
      <c r="H84" s="66"/>
      <c r="I84" s="67"/>
    </row>
    <row r="85" spans="2:9" ht="12.75" hidden="1">
      <c r="B85" s="55" t="s">
        <v>55</v>
      </c>
      <c r="C85" s="56"/>
      <c r="D85" s="41"/>
      <c r="F85" s="68">
        <f>D88-D83</f>
        <v>-11</v>
      </c>
      <c r="G85" s="54" t="s">
        <v>60</v>
      </c>
      <c r="H85" s="69"/>
      <c r="I85" s="42"/>
    </row>
    <row r="86" spans="2:12" ht="13.5" hidden="1" thickBot="1">
      <c r="B86" s="57" t="s">
        <v>61</v>
      </c>
      <c r="C86" s="58"/>
      <c r="D86" s="70">
        <f>238+12</f>
        <v>250</v>
      </c>
      <c r="F86" s="71">
        <f>F85/D83*100</f>
        <v>-4.339250493096647</v>
      </c>
      <c r="G86" s="72" t="s">
        <v>62</v>
      </c>
      <c r="H86" s="73"/>
      <c r="I86" s="52">
        <f>I71*F86/100</f>
        <v>-92184.86755424064</v>
      </c>
      <c r="L86" s="14"/>
    </row>
    <row r="87" spans="2:9" ht="12.75" hidden="1">
      <c r="B87" s="60" t="s">
        <v>63</v>
      </c>
      <c r="C87" s="61"/>
      <c r="D87" s="74">
        <f>227+8</f>
        <v>235</v>
      </c>
      <c r="E87" s="54"/>
      <c r="F87" s="54"/>
      <c r="G87" s="54"/>
      <c r="H87" s="54"/>
      <c r="I87" s="16"/>
    </row>
    <row r="88" spans="2:12" ht="12.75" hidden="1">
      <c r="B88" s="63" t="s">
        <v>58</v>
      </c>
      <c r="C88" s="56"/>
      <c r="D88" s="75">
        <f>(D86+D87)/2</f>
        <v>242.5</v>
      </c>
      <c r="E88" s="54"/>
      <c r="F88" s="54"/>
      <c r="G88" s="54"/>
      <c r="H88" s="54"/>
      <c r="I88" s="16"/>
      <c r="L88" s="14"/>
    </row>
    <row r="89" spans="2:9" ht="13.5" thickBot="1">
      <c r="B89" s="69"/>
      <c r="C89" s="41"/>
      <c r="D89" s="76"/>
      <c r="E89" s="54"/>
      <c r="F89" s="54"/>
      <c r="G89" s="54"/>
      <c r="H89" s="54"/>
      <c r="I89" s="16"/>
    </row>
    <row r="90" spans="2:9" ht="13.5" thickBot="1">
      <c r="B90" s="27" t="s">
        <v>64</v>
      </c>
      <c r="C90" s="28"/>
      <c r="D90" s="27"/>
      <c r="E90" s="27"/>
      <c r="F90" s="27"/>
      <c r="G90" s="27"/>
      <c r="H90" s="19"/>
      <c r="I90" s="13">
        <f>SUM(I71:I88)</f>
        <v>2032257.3074457597</v>
      </c>
    </row>
    <row r="93" spans="2:9" ht="12.75">
      <c r="B93" s="77" t="s">
        <v>36</v>
      </c>
      <c r="C93" s="77"/>
      <c r="D93" s="77"/>
      <c r="E93" s="78" t="s">
        <v>65</v>
      </c>
      <c r="F93" s="79"/>
      <c r="G93" s="79"/>
      <c r="H93" s="80">
        <v>1851.91</v>
      </c>
      <c r="I93" s="81" t="s">
        <v>109</v>
      </c>
    </row>
    <row r="94" spans="2:9" ht="12.75">
      <c r="B94" s="77" t="s">
        <v>36</v>
      </c>
      <c r="C94" s="77"/>
      <c r="D94" s="77"/>
      <c r="E94" s="78" t="s">
        <v>66</v>
      </c>
      <c r="F94" s="79"/>
      <c r="G94" s="79"/>
      <c r="H94" s="80">
        <v>7029.5</v>
      </c>
      <c r="I94" s="81" t="s">
        <v>109</v>
      </c>
    </row>
    <row r="95" spans="2:9" ht="12.75">
      <c r="B95" s="77" t="s">
        <v>36</v>
      </c>
      <c r="C95" s="77"/>
      <c r="D95" s="77"/>
      <c r="E95" s="78" t="s">
        <v>67</v>
      </c>
      <c r="F95" s="78"/>
      <c r="G95" s="78"/>
      <c r="H95" s="80">
        <f>-5376.62/2</f>
        <v>-2688.31</v>
      </c>
      <c r="I95" s="79" t="s">
        <v>40</v>
      </c>
    </row>
    <row r="96" spans="2:9" ht="12.75">
      <c r="B96" s="77" t="s">
        <v>36</v>
      </c>
      <c r="C96" s="77"/>
      <c r="D96" s="77"/>
      <c r="E96" s="78" t="s">
        <v>68</v>
      </c>
      <c r="F96" s="79"/>
      <c r="G96" s="79"/>
      <c r="H96" s="80">
        <v>-655.07</v>
      </c>
      <c r="I96" s="79" t="s">
        <v>42</v>
      </c>
    </row>
    <row r="97" spans="2:9" ht="12.75">
      <c r="B97" s="77" t="s">
        <v>36</v>
      </c>
      <c r="C97" s="77"/>
      <c r="D97" s="77"/>
      <c r="E97" s="78" t="s">
        <v>69</v>
      </c>
      <c r="F97" s="79"/>
      <c r="G97" s="79"/>
      <c r="H97" s="80">
        <v>3081.4</v>
      </c>
      <c r="I97" s="77"/>
    </row>
    <row r="98" spans="2:9" s="82" customFormat="1" ht="12.75">
      <c r="B98" s="82" t="s">
        <v>36</v>
      </c>
      <c r="E98" s="83" t="s">
        <v>70</v>
      </c>
      <c r="F98" s="83"/>
      <c r="G98" s="83"/>
      <c r="H98" s="84">
        <f>-672.69/2</f>
        <v>-336.345</v>
      </c>
      <c r="I98" s="85" t="s">
        <v>40</v>
      </c>
    </row>
    <row r="99" spans="2:9" s="82" customFormat="1" ht="12.75">
      <c r="B99" s="82" t="s">
        <v>36</v>
      </c>
      <c r="E99" s="83" t="s">
        <v>71</v>
      </c>
      <c r="F99" s="85"/>
      <c r="G99" s="85"/>
      <c r="H99" s="84">
        <v>-406.77</v>
      </c>
      <c r="I99" s="85" t="s">
        <v>42</v>
      </c>
    </row>
    <row r="100" spans="2:9" s="82" customFormat="1" ht="12.75">
      <c r="B100" s="82" t="s">
        <v>36</v>
      </c>
      <c r="E100" s="83" t="s">
        <v>110</v>
      </c>
      <c r="F100" s="85"/>
      <c r="G100" s="85"/>
      <c r="H100" s="84">
        <v>3523.9</v>
      </c>
      <c r="I100" s="85" t="s">
        <v>111</v>
      </c>
    </row>
    <row r="101" spans="2:9" s="82" customFormat="1" ht="12.75">
      <c r="B101" s="82" t="s">
        <v>36</v>
      </c>
      <c r="E101" s="83" t="s">
        <v>112</v>
      </c>
      <c r="F101" s="83"/>
      <c r="G101" s="83"/>
      <c r="H101" s="84">
        <f>-1671.73/2</f>
        <v>-835.865</v>
      </c>
      <c r="I101" s="85" t="s">
        <v>40</v>
      </c>
    </row>
    <row r="102" spans="2:9" s="82" customFormat="1" ht="12.75">
      <c r="B102" s="82" t="s">
        <v>36</v>
      </c>
      <c r="E102" s="83" t="s">
        <v>113</v>
      </c>
      <c r="F102" s="85"/>
      <c r="G102" s="85"/>
      <c r="H102" s="84">
        <v>-813.54</v>
      </c>
      <c r="I102" s="85" t="s">
        <v>42</v>
      </c>
    </row>
    <row r="103" spans="2:9" s="82" customFormat="1" ht="12.75">
      <c r="B103" s="22" t="s">
        <v>36</v>
      </c>
      <c r="C103" s="22"/>
      <c r="D103" s="22"/>
      <c r="E103" s="23" t="s">
        <v>121</v>
      </c>
      <c r="F103" s="24"/>
      <c r="G103" s="24"/>
      <c r="H103" s="25">
        <v>7478.68</v>
      </c>
      <c r="I103" s="24"/>
    </row>
    <row r="104" spans="2:9" s="82" customFormat="1" ht="12.75">
      <c r="B104" s="22" t="s">
        <v>36</v>
      </c>
      <c r="C104" s="22"/>
      <c r="D104" s="22"/>
      <c r="E104" s="23" t="s">
        <v>122</v>
      </c>
      <c r="F104" s="23"/>
      <c r="G104" s="23"/>
      <c r="H104" s="25">
        <f>-5689.76/2</f>
        <v>-2844.88</v>
      </c>
      <c r="I104" s="24" t="s">
        <v>40</v>
      </c>
    </row>
    <row r="105" spans="2:9" s="82" customFormat="1" ht="12.75">
      <c r="B105" s="22" t="s">
        <v>36</v>
      </c>
      <c r="C105" s="22"/>
      <c r="D105" s="22"/>
      <c r="E105" s="23" t="s">
        <v>123</v>
      </c>
      <c r="F105" s="24"/>
      <c r="G105" s="24"/>
      <c r="H105" s="25">
        <v>-251.15</v>
      </c>
      <c r="I105" s="24" t="s">
        <v>42</v>
      </c>
    </row>
    <row r="106" ht="12.75">
      <c r="I106" s="26">
        <f>SUM(H93:H105)</f>
        <v>14133.460000000001</v>
      </c>
    </row>
    <row r="108" spans="2:9" ht="12.75">
      <c r="B108" s="1" t="s">
        <v>114</v>
      </c>
      <c r="C108" s="1"/>
      <c r="D108" s="1"/>
      <c r="E108" s="1"/>
      <c r="F108" s="1"/>
      <c r="G108" s="1"/>
      <c r="I108" s="86">
        <f>I90+I106</f>
        <v>2046390.7674457596</v>
      </c>
    </row>
    <row r="109" ht="12.75">
      <c r="I109" s="14"/>
    </row>
    <row r="110" spans="2:8" ht="12.75">
      <c r="B110" s="30" t="s">
        <v>72</v>
      </c>
      <c r="C110" s="30"/>
      <c r="D110" s="30"/>
      <c r="E110" s="30"/>
      <c r="F110" s="30"/>
      <c r="G110" s="31"/>
      <c r="H110" s="32"/>
    </row>
    <row r="111" spans="2:7" ht="12.75">
      <c r="B111" t="s">
        <v>115</v>
      </c>
      <c r="G111" s="14"/>
    </row>
    <row r="112" ht="13.5" thickBot="1"/>
    <row r="113" spans="2:9" ht="12.75">
      <c r="B113" s="33" t="s">
        <v>73</v>
      </c>
      <c r="C113" s="34"/>
      <c r="D113" s="4"/>
      <c r="E113" s="4"/>
      <c r="F113" s="4"/>
      <c r="G113" s="35">
        <f>I90</f>
        <v>2032257.3074457597</v>
      </c>
      <c r="H113" s="4"/>
      <c r="I113" s="5"/>
    </row>
    <row r="114" spans="2:9" ht="12.75">
      <c r="B114" s="36" t="s">
        <v>116</v>
      </c>
      <c r="C114" s="37"/>
      <c r="D114" s="38"/>
      <c r="E114" s="39"/>
      <c r="F114" s="39"/>
      <c r="G114" s="40">
        <f>I108</f>
        <v>2046390.7674457596</v>
      </c>
      <c r="H114" s="41"/>
      <c r="I114" s="42"/>
    </row>
    <row r="115" spans="2:9" ht="13.5" thickBot="1">
      <c r="B115" s="87" t="s">
        <v>117</v>
      </c>
      <c r="C115" s="88"/>
      <c r="D115" s="89"/>
      <c r="E115" s="89"/>
      <c r="F115" s="90"/>
      <c r="G115" s="45">
        <f>G113-G114</f>
        <v>-14133.459999999963</v>
      </c>
      <c r="H115" s="41"/>
      <c r="I115" s="42"/>
    </row>
    <row r="116" spans="2:9" ht="13.5" thickBot="1">
      <c r="B116" s="46" t="s">
        <v>74</v>
      </c>
      <c r="C116" s="47"/>
      <c r="D116" s="48"/>
      <c r="E116" s="49"/>
      <c r="F116" s="49"/>
      <c r="G116" s="50">
        <f>G115</f>
        <v>-14133.459999999963</v>
      </c>
      <c r="H116" s="51"/>
      <c r="I116" s="52">
        <f>G116</f>
        <v>-14133.459999999963</v>
      </c>
    </row>
    <row r="117" ht="12.75">
      <c r="I117" s="18"/>
    </row>
    <row r="118" spans="2:9" ht="12.75">
      <c r="B118" s="53" t="s">
        <v>118</v>
      </c>
      <c r="C118" s="1"/>
      <c r="D118" s="1"/>
      <c r="E118" s="1"/>
      <c r="F118" s="1"/>
      <c r="I118" s="26">
        <f>SUM(I107:I117)</f>
        <v>2032257.3074457597</v>
      </c>
    </row>
    <row r="119" ht="13.5" thickBot="1"/>
    <row r="120" spans="2:9" ht="13.5" thickBot="1">
      <c r="B120" s="27" t="s">
        <v>124</v>
      </c>
      <c r="C120" s="28"/>
      <c r="D120" s="27"/>
      <c r="E120" s="27"/>
      <c r="F120" s="27"/>
      <c r="G120" s="27"/>
      <c r="I120" s="13">
        <f>I118</f>
        <v>2032257.3074457597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3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7" max="7" width="37.28125" style="0" customWidth="1"/>
    <col min="8" max="8" width="12.7109375" style="0" customWidth="1"/>
    <col min="9" max="9" width="18.421875" style="0" customWidth="1"/>
  </cols>
  <sheetData>
    <row r="1" ht="12.75">
      <c r="I1" s="1" t="s">
        <v>127</v>
      </c>
    </row>
    <row r="2" ht="12.75">
      <c r="I2" s="1"/>
    </row>
    <row r="3" spans="2:8" ht="50.25" customHeight="1">
      <c r="B3" s="112" t="s">
        <v>1</v>
      </c>
      <c r="C3" s="112"/>
      <c r="D3" s="112"/>
      <c r="E3" s="112"/>
      <c r="F3" s="112"/>
      <c r="G3" s="112"/>
      <c r="H3" s="112"/>
    </row>
    <row r="5" ht="12.75">
      <c r="I5" s="2" t="s">
        <v>2</v>
      </c>
    </row>
    <row r="7" spans="2:9" ht="12.75" hidden="1">
      <c r="B7" s="3" t="s">
        <v>3</v>
      </c>
      <c r="C7" s="4"/>
      <c r="D7" s="4"/>
      <c r="E7" s="4"/>
      <c r="F7" s="4"/>
      <c r="G7" s="4"/>
      <c r="H7" s="4"/>
      <c r="I7" s="5"/>
    </row>
    <row r="8" spans="2:9" ht="12.75" hidden="1">
      <c r="B8" s="6" t="s">
        <v>4</v>
      </c>
      <c r="C8" s="7"/>
      <c r="D8" s="7"/>
      <c r="E8" s="7"/>
      <c r="F8" s="7"/>
      <c r="G8" s="7"/>
      <c r="H8" s="7"/>
      <c r="I8" s="8">
        <v>1092657.53</v>
      </c>
    </row>
    <row r="9" spans="2:9" ht="12.75" hidden="1">
      <c r="B9" s="6" t="s">
        <v>5</v>
      </c>
      <c r="C9" s="7"/>
      <c r="D9" s="7"/>
      <c r="E9" s="7"/>
      <c r="F9" s="7"/>
      <c r="G9" s="7"/>
      <c r="H9" s="7"/>
      <c r="I9" s="8">
        <v>-16878.89</v>
      </c>
    </row>
    <row r="10" spans="2:9" ht="12.75" hidden="1">
      <c r="B10" s="6" t="s">
        <v>6</v>
      </c>
      <c r="C10" s="7"/>
      <c r="D10" s="7"/>
      <c r="E10" s="7"/>
      <c r="F10" s="7"/>
      <c r="G10" s="7"/>
      <c r="H10" s="7"/>
      <c r="I10" s="8">
        <v>-27190.42</v>
      </c>
    </row>
    <row r="11" spans="2:9" ht="12.75" hidden="1">
      <c r="B11" s="6" t="s">
        <v>7</v>
      </c>
      <c r="C11" s="7"/>
      <c r="D11" s="7"/>
      <c r="E11" s="7"/>
      <c r="F11" s="7"/>
      <c r="G11" s="7"/>
      <c r="H11" s="7"/>
      <c r="I11" s="9">
        <f>SUM(I8:I10)</f>
        <v>1048588.2200000002</v>
      </c>
    </row>
    <row r="12" spans="2:9" ht="12.75" hidden="1">
      <c r="B12" s="6" t="s">
        <v>8</v>
      </c>
      <c r="C12" s="7"/>
      <c r="D12" s="7"/>
      <c r="E12" s="7"/>
      <c r="F12" s="7"/>
      <c r="G12" s="7"/>
      <c r="H12" s="7"/>
      <c r="I12" s="8">
        <v>1223.62</v>
      </c>
    </row>
    <row r="13" spans="2:9" ht="12.75" hidden="1">
      <c r="B13" s="6" t="s">
        <v>9</v>
      </c>
      <c r="C13" s="7"/>
      <c r="D13" s="7"/>
      <c r="E13" s="7"/>
      <c r="F13" s="7"/>
      <c r="G13" s="7" t="s">
        <v>10</v>
      </c>
      <c r="H13" s="7"/>
      <c r="I13" s="8">
        <f>-I12/2</f>
        <v>-611.81</v>
      </c>
    </row>
    <row r="14" spans="2:9" ht="12.75" hidden="1">
      <c r="B14" s="6" t="s">
        <v>11</v>
      </c>
      <c r="C14" s="7"/>
      <c r="D14" s="7"/>
      <c r="E14" s="7"/>
      <c r="F14" s="7"/>
      <c r="G14" s="7"/>
      <c r="H14" s="7"/>
      <c r="I14" s="8">
        <v>2068.27</v>
      </c>
    </row>
    <row r="15" spans="2:9" ht="12.75" hidden="1">
      <c r="B15" s="6" t="s">
        <v>9</v>
      </c>
      <c r="C15" s="7"/>
      <c r="D15" s="7"/>
      <c r="E15" s="7"/>
      <c r="F15" s="7"/>
      <c r="G15" s="7" t="s">
        <v>12</v>
      </c>
      <c r="H15" s="7"/>
      <c r="I15" s="8">
        <f>-I14/2-0.01</f>
        <v>-1034.145</v>
      </c>
    </row>
    <row r="16" spans="2:10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SUM(I11:I15)</f>
        <v>1050234.1550000003</v>
      </c>
      <c r="J16" s="14">
        <f>I16-I11</f>
        <v>1645.9350000000559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447750.45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-24868.34</v>
      </c>
    </row>
    <row r="22" spans="2:9" ht="12.75" hidden="1">
      <c r="B22" s="6" t="s">
        <v>7</v>
      </c>
      <c r="C22" s="7"/>
      <c r="D22" s="7"/>
      <c r="E22" s="7"/>
      <c r="F22" s="7"/>
      <c r="G22" s="7"/>
      <c r="H22" s="7"/>
      <c r="I22" s="9">
        <f>SUM(I19:I21)</f>
        <v>422882.11</v>
      </c>
    </row>
    <row r="23" spans="2:9" ht="12.75" hidden="1">
      <c r="B23" s="6" t="s">
        <v>15</v>
      </c>
      <c r="C23" s="7"/>
      <c r="D23" s="7"/>
      <c r="E23" s="7"/>
      <c r="F23" s="7"/>
      <c r="G23" s="7"/>
      <c r="H23" s="7"/>
      <c r="I23" s="8">
        <v>10000</v>
      </c>
    </row>
    <row r="24" spans="2:13" ht="12.75" hidden="1">
      <c r="B24" s="6" t="s">
        <v>8</v>
      </c>
      <c r="C24" s="7"/>
      <c r="D24" s="7"/>
      <c r="E24" s="7"/>
      <c r="F24" s="7"/>
      <c r="G24" s="7"/>
      <c r="H24" s="7"/>
      <c r="I24" s="8">
        <v>1752.01</v>
      </c>
      <c r="M24" t="s">
        <v>16</v>
      </c>
    </row>
    <row r="25" spans="2:9" ht="12.75" hidden="1">
      <c r="B25" s="15" t="s">
        <v>9</v>
      </c>
      <c r="C25" s="16"/>
      <c r="D25" s="16"/>
      <c r="E25" s="16"/>
      <c r="F25" s="16"/>
      <c r="G25" s="16" t="s">
        <v>17</v>
      </c>
      <c r="H25" s="16"/>
      <c r="I25" s="17">
        <v>-1752.01</v>
      </c>
    </row>
    <row r="26" spans="2:9" ht="12.75" hidden="1">
      <c r="B26" s="15" t="s">
        <v>18</v>
      </c>
      <c r="C26" s="16"/>
      <c r="D26" s="16"/>
      <c r="E26" s="16"/>
      <c r="F26" s="16"/>
      <c r="G26" s="16"/>
      <c r="H26" s="16"/>
      <c r="I26" s="17">
        <v>3107.1</v>
      </c>
    </row>
    <row r="27" spans="2:9" ht="12.75" hidden="1">
      <c r="B27" s="15" t="s">
        <v>11</v>
      </c>
      <c r="C27" s="16"/>
      <c r="D27" s="16"/>
      <c r="E27" s="16"/>
      <c r="F27" s="16"/>
      <c r="G27" s="16"/>
      <c r="H27" s="16"/>
      <c r="I27" s="17">
        <v>278.52</v>
      </c>
    </row>
    <row r="28" spans="2:9" ht="12.75" hidden="1">
      <c r="B28" s="15" t="s">
        <v>9</v>
      </c>
      <c r="C28" s="16"/>
      <c r="D28" s="16"/>
      <c r="E28" s="16"/>
      <c r="F28" s="16"/>
      <c r="G28" s="16" t="s">
        <v>19</v>
      </c>
      <c r="H28" s="16"/>
      <c r="I28" s="17">
        <v>-278.52</v>
      </c>
    </row>
    <row r="29" spans="2:10" ht="13.5" hidden="1" thickBot="1">
      <c r="B29" s="10"/>
      <c r="C29" s="11"/>
      <c r="D29" s="12" t="s">
        <v>20</v>
      </c>
      <c r="E29" s="12"/>
      <c r="F29" s="12"/>
      <c r="G29" s="12"/>
      <c r="H29" s="12"/>
      <c r="I29" s="13">
        <f>SUM(I22:I28)</f>
        <v>435989.20999999996</v>
      </c>
      <c r="J29" s="14">
        <f>I29-I22</f>
        <v>13107.099999999977</v>
      </c>
    </row>
    <row r="30" ht="12.75" hidden="1"/>
    <row r="31" spans="2:9" ht="12.75" hidden="1">
      <c r="B31" s="3" t="s">
        <v>21</v>
      </c>
      <c r="C31" s="4"/>
      <c r="D31" s="4"/>
      <c r="E31" s="4"/>
      <c r="F31" s="4"/>
      <c r="G31" s="4"/>
      <c r="H31" s="4"/>
      <c r="I31" s="5"/>
    </row>
    <row r="32" spans="2:9" ht="12.75" hidden="1">
      <c r="B32" s="6" t="s">
        <v>4</v>
      </c>
      <c r="C32" s="7"/>
      <c r="D32" s="7"/>
      <c r="E32" s="7"/>
      <c r="F32" s="7"/>
      <c r="G32" s="7"/>
      <c r="H32" s="7"/>
      <c r="I32" s="8">
        <v>281060.98</v>
      </c>
    </row>
    <row r="33" spans="2:9" ht="12.75" hidden="1">
      <c r="B33" s="6" t="s">
        <v>5</v>
      </c>
      <c r="C33" s="7"/>
      <c r="D33" s="7"/>
      <c r="E33" s="7"/>
      <c r="F33" s="7"/>
      <c r="G33" s="7"/>
      <c r="H33" s="7"/>
      <c r="I33" s="8">
        <v>-3420.14</v>
      </c>
    </row>
    <row r="34" spans="2:9" ht="12.75" hidden="1">
      <c r="B34" s="6" t="s">
        <v>6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7</v>
      </c>
      <c r="C35" s="7"/>
      <c r="D35" s="7"/>
      <c r="E35" s="7"/>
      <c r="F35" s="7"/>
      <c r="G35" s="7"/>
      <c r="H35" s="7"/>
      <c r="I35" s="9">
        <f>SUM(I32:I34)</f>
        <v>277640.83999999997</v>
      </c>
    </row>
    <row r="36" spans="2:9" ht="12.75" hidden="1">
      <c r="B36" s="6" t="s">
        <v>18</v>
      </c>
      <c r="C36" s="7"/>
      <c r="D36" s="7"/>
      <c r="E36" s="7"/>
      <c r="F36" s="7"/>
      <c r="G36" s="7"/>
      <c r="H36" s="7"/>
      <c r="I36" s="8">
        <v>7742.54</v>
      </c>
    </row>
    <row r="37" spans="2:9" ht="12.75" hidden="1">
      <c r="B37" s="6" t="s">
        <v>11</v>
      </c>
      <c r="C37" s="7"/>
      <c r="D37" s="7"/>
      <c r="E37" s="7"/>
      <c r="F37" s="7"/>
      <c r="G37" s="7"/>
      <c r="H37" s="7"/>
      <c r="I37" s="8">
        <v>1409.89</v>
      </c>
    </row>
    <row r="38" spans="2:10" ht="13.5" hidden="1" thickBot="1">
      <c r="B38" s="10"/>
      <c r="C38" s="11"/>
      <c r="D38" s="12" t="s">
        <v>22</v>
      </c>
      <c r="E38" s="12"/>
      <c r="F38" s="12"/>
      <c r="G38" s="12"/>
      <c r="H38" s="12"/>
      <c r="I38" s="13">
        <f>SUM(I35:I37)</f>
        <v>286793.26999999996</v>
      </c>
      <c r="J38" s="14">
        <f>I38-I35</f>
        <v>9152.429999999993</v>
      </c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385901.45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-3586.33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-32879.1</v>
      </c>
    </row>
    <row r="44" spans="2:9" ht="12.75" hidden="1">
      <c r="B44" s="6" t="s">
        <v>7</v>
      </c>
      <c r="C44" s="7"/>
      <c r="D44" s="7"/>
      <c r="E44" s="7"/>
      <c r="F44" s="7"/>
      <c r="G44" s="7"/>
      <c r="H44" s="7"/>
      <c r="I44" s="9">
        <f>SUM(I41:I43)</f>
        <v>349436.02</v>
      </c>
    </row>
    <row r="45" spans="2:9" ht="12.75" hidden="1">
      <c r="B45" s="6" t="s">
        <v>11</v>
      </c>
      <c r="C45" s="7"/>
      <c r="D45" s="7"/>
      <c r="E45" s="7"/>
      <c r="F45" s="7"/>
      <c r="G45" s="7"/>
      <c r="H45" s="7"/>
      <c r="I45" s="8">
        <v>1989.52</v>
      </c>
    </row>
    <row r="46" spans="2:10" ht="13.5" hidden="1" thickBot="1">
      <c r="B46" s="10"/>
      <c r="C46" s="11"/>
      <c r="D46" s="12" t="s">
        <v>24</v>
      </c>
      <c r="E46" s="12"/>
      <c r="F46" s="12"/>
      <c r="G46" s="12"/>
      <c r="H46" s="12"/>
      <c r="I46" s="13">
        <f>SUM(I44:I45)</f>
        <v>351425.54000000004</v>
      </c>
      <c r="J46" s="14">
        <f>I46-I44</f>
        <v>1989.5200000000186</v>
      </c>
    </row>
    <row r="47" ht="12.75" hidden="1"/>
    <row r="48" spans="2:10" ht="13.5" hidden="1" thickBot="1">
      <c r="B48" s="18" t="s">
        <v>25</v>
      </c>
      <c r="C48" s="18"/>
      <c r="D48" s="18"/>
      <c r="E48" s="18"/>
      <c r="F48" s="18"/>
      <c r="G48" s="18"/>
      <c r="H48" s="18"/>
      <c r="I48" s="13">
        <f>I16+I29+I38+I46</f>
        <v>2124442.1750000003</v>
      </c>
      <c r="J48" s="14">
        <f>SUM(J16:J47)</f>
        <v>25894.985000000044</v>
      </c>
    </row>
    <row r="49" ht="12.75" hidden="1"/>
    <row r="50" spans="2:9" ht="12.75" hidden="1">
      <c r="B50" t="s">
        <v>26</v>
      </c>
      <c r="E50" s="19" t="s">
        <v>27</v>
      </c>
      <c r="F50" s="19"/>
      <c r="G50" s="19"/>
      <c r="H50" s="20">
        <v>1610.47</v>
      </c>
      <c r="I50" s="19" t="s">
        <v>28</v>
      </c>
    </row>
    <row r="51" spans="2:9" ht="12.75" hidden="1">
      <c r="B51" t="s">
        <v>26</v>
      </c>
      <c r="E51" s="19" t="s">
        <v>29</v>
      </c>
      <c r="F51" s="19"/>
      <c r="G51" s="19"/>
      <c r="H51" s="20">
        <f>-H50/2</f>
        <v>-805.235</v>
      </c>
      <c r="I51" s="18"/>
    </row>
    <row r="52" spans="2:9" ht="12.75" hidden="1">
      <c r="B52" t="s">
        <v>30</v>
      </c>
      <c r="E52" s="19" t="s">
        <v>31</v>
      </c>
      <c r="F52" s="19"/>
      <c r="G52" s="19"/>
      <c r="H52" s="20">
        <v>1340.37</v>
      </c>
      <c r="I52" s="19" t="s">
        <v>28</v>
      </c>
    </row>
    <row r="53" spans="2:9" ht="12.75" hidden="1">
      <c r="B53" t="s">
        <v>30</v>
      </c>
      <c r="E53" s="19" t="s">
        <v>32</v>
      </c>
      <c r="F53" s="19"/>
      <c r="G53" s="19"/>
      <c r="H53" s="20">
        <v>-1340.37</v>
      </c>
      <c r="I53" s="18"/>
    </row>
    <row r="54" spans="2:9" ht="12.75" hidden="1">
      <c r="B54" t="s">
        <v>33</v>
      </c>
      <c r="E54" s="19" t="s">
        <v>31</v>
      </c>
      <c r="F54" s="21"/>
      <c r="G54" s="21"/>
      <c r="H54" s="20">
        <f>7742.54+704.95</f>
        <v>8447.49</v>
      </c>
      <c r="I54" s="19" t="s">
        <v>28</v>
      </c>
    </row>
    <row r="55" spans="2:9" ht="12.75" hidden="1">
      <c r="B55" t="s">
        <v>34</v>
      </c>
      <c r="E55" s="19" t="s">
        <v>35</v>
      </c>
      <c r="F55" s="21"/>
      <c r="G55" s="21"/>
      <c r="H55" s="20">
        <v>0</v>
      </c>
      <c r="I55" s="18"/>
    </row>
    <row r="56" spans="2:9" ht="12.75" hidden="1">
      <c r="B56" s="22" t="s">
        <v>36</v>
      </c>
      <c r="C56" s="22"/>
      <c r="D56" s="22"/>
      <c r="E56" s="23" t="s">
        <v>37</v>
      </c>
      <c r="F56" s="24"/>
      <c r="G56" s="24"/>
      <c r="H56" s="25">
        <v>5555.75</v>
      </c>
      <c r="I56" s="18"/>
    </row>
    <row r="57" spans="2:9" ht="12.75" hidden="1">
      <c r="B57" s="22" t="s">
        <v>36</v>
      </c>
      <c r="C57" s="22"/>
      <c r="D57" s="22"/>
      <c r="E57" s="23" t="s">
        <v>38</v>
      </c>
      <c r="F57" s="24"/>
      <c r="G57" s="24"/>
      <c r="H57" s="25">
        <v>1448.06</v>
      </c>
      <c r="I57" s="18"/>
    </row>
    <row r="58" spans="2:9" ht="12.75" hidden="1">
      <c r="B58" s="22" t="s">
        <v>36</v>
      </c>
      <c r="C58" s="22"/>
      <c r="D58" s="22"/>
      <c r="E58" s="23" t="s">
        <v>39</v>
      </c>
      <c r="F58" s="23"/>
      <c r="G58" s="23"/>
      <c r="H58" s="25">
        <f>-1087.5/2</f>
        <v>-543.75</v>
      </c>
      <c r="I58" s="24" t="s">
        <v>40</v>
      </c>
    </row>
    <row r="59" spans="2:9" ht="12.75" hidden="1">
      <c r="B59" s="22" t="s">
        <v>36</v>
      </c>
      <c r="C59" s="22"/>
      <c r="D59" s="22"/>
      <c r="E59" s="23" t="s">
        <v>41</v>
      </c>
      <c r="F59" s="24"/>
      <c r="G59" s="24"/>
      <c r="H59" s="25">
        <v>-38.22</v>
      </c>
      <c r="I59" s="24" t="s">
        <v>42</v>
      </c>
    </row>
    <row r="60" spans="8:9" ht="12.75" hidden="1">
      <c r="H60" s="18"/>
      <c r="I60" s="26">
        <f>SUM(H50:H59)</f>
        <v>15674.565</v>
      </c>
    </row>
    <row r="61" spans="2:9" ht="12.75" hidden="1">
      <c r="B61" s="27" t="s">
        <v>43</v>
      </c>
      <c r="C61" s="28"/>
      <c r="D61" s="27"/>
      <c r="E61" s="27"/>
      <c r="F61" s="27"/>
      <c r="G61" s="27"/>
      <c r="H61" s="19"/>
      <c r="I61" s="29">
        <f>SUM(I48:I60)</f>
        <v>2140116.74</v>
      </c>
    </row>
    <row r="62" ht="12.75" hidden="1"/>
    <row r="63" spans="2:8" ht="12.75" hidden="1">
      <c r="B63" s="30" t="s">
        <v>44</v>
      </c>
      <c r="C63" s="30"/>
      <c r="D63" s="30"/>
      <c r="E63" s="30"/>
      <c r="F63" s="30"/>
      <c r="G63" s="31"/>
      <c r="H63" s="32"/>
    </row>
    <row r="64" spans="2:7" ht="12.75" hidden="1">
      <c r="B64" t="s">
        <v>45</v>
      </c>
      <c r="G64" s="14"/>
    </row>
    <row r="65" ht="12.75" hidden="1"/>
    <row r="66" spans="2:9" ht="12.75" hidden="1">
      <c r="B66" s="33" t="s">
        <v>46</v>
      </c>
      <c r="C66" s="34"/>
      <c r="D66" s="4"/>
      <c r="E66" s="4"/>
      <c r="F66" s="4"/>
      <c r="G66" s="35">
        <f>I48</f>
        <v>2124442.1750000003</v>
      </c>
      <c r="H66" s="4"/>
      <c r="I66" s="5"/>
    </row>
    <row r="67" spans="2:9" ht="12.75" hidden="1">
      <c r="B67" s="36" t="s">
        <v>47</v>
      </c>
      <c r="C67" s="37"/>
      <c r="D67" s="38"/>
      <c r="E67" s="39"/>
      <c r="F67" s="39"/>
      <c r="G67" s="40">
        <f>I61</f>
        <v>2140116.74</v>
      </c>
      <c r="H67" s="41"/>
      <c r="I67" s="42"/>
    </row>
    <row r="68" spans="2:9" ht="12.75" hidden="1">
      <c r="B68" s="43" t="s">
        <v>48</v>
      </c>
      <c r="C68" s="44"/>
      <c r="D68" s="41"/>
      <c r="E68" s="41"/>
      <c r="F68" s="41"/>
      <c r="G68" s="45">
        <f>G66-G67</f>
        <v>-15674.564999999944</v>
      </c>
      <c r="H68" s="41"/>
      <c r="I68" s="42"/>
    </row>
    <row r="69" spans="2:9" ht="13.5" hidden="1" thickBot="1">
      <c r="B69" s="46" t="s">
        <v>49</v>
      </c>
      <c r="C69" s="47"/>
      <c r="D69" s="48"/>
      <c r="E69" s="49"/>
      <c r="F69" s="49"/>
      <c r="G69" s="50">
        <f>G68</f>
        <v>-15674.564999999944</v>
      </c>
      <c r="H69" s="51"/>
      <c r="I69" s="52">
        <f>G69</f>
        <v>-15674.564999999944</v>
      </c>
    </row>
    <row r="70" ht="12.75" hidden="1">
      <c r="I70" s="18"/>
    </row>
    <row r="71" spans="2:9" ht="12.75" hidden="1">
      <c r="B71" s="53" t="s">
        <v>50</v>
      </c>
      <c r="C71" s="1"/>
      <c r="D71" s="1"/>
      <c r="E71" s="1"/>
      <c r="F71" s="1"/>
      <c r="I71" s="26">
        <f>SUM(I61:I70)</f>
        <v>2124442.1750000003</v>
      </c>
    </row>
    <row r="72" ht="12.75" hidden="1"/>
    <row r="73" spans="2:7" ht="12.75" hidden="1">
      <c r="B73" s="30" t="s">
        <v>51</v>
      </c>
      <c r="C73" s="30"/>
      <c r="D73" s="30"/>
      <c r="E73" s="30"/>
      <c r="F73" s="30"/>
      <c r="G73" s="31"/>
    </row>
    <row r="74" ht="12.75" hidden="1">
      <c r="B74" s="54"/>
    </row>
    <row r="75" spans="2:7" ht="12.75" hidden="1">
      <c r="B75" s="54" t="s">
        <v>52</v>
      </c>
      <c r="C75" s="54"/>
      <c r="D75" s="54"/>
      <c r="E75" s="54"/>
      <c r="F75" s="54"/>
      <c r="G75" s="54"/>
    </row>
    <row r="76" spans="2:7" ht="12.75" hidden="1">
      <c r="B76" s="54" t="s">
        <v>53</v>
      </c>
      <c r="C76" s="54"/>
      <c r="D76" s="54"/>
      <c r="E76" s="54"/>
      <c r="F76" s="54"/>
      <c r="G76" s="54"/>
    </row>
    <row r="77" spans="2:7" ht="12.75" hidden="1">
      <c r="B77" s="54" t="s">
        <v>54</v>
      </c>
      <c r="C77" s="54"/>
      <c r="D77" s="54"/>
      <c r="E77" s="54"/>
      <c r="F77" s="54"/>
      <c r="G77" s="54"/>
    </row>
    <row r="78" spans="2:7" ht="12.75" hidden="1">
      <c r="B78" s="54"/>
      <c r="C78" s="54"/>
      <c r="D78" s="54"/>
      <c r="E78" s="54"/>
      <c r="F78" s="54"/>
      <c r="G78" s="54"/>
    </row>
    <row r="79" spans="2:7" ht="12.75" hidden="1">
      <c r="B79" s="54"/>
      <c r="C79" s="54"/>
      <c r="D79" s="54"/>
      <c r="E79" s="54"/>
      <c r="F79" s="54"/>
      <c r="G79" s="54"/>
    </row>
    <row r="80" spans="2:4" ht="12.75" hidden="1">
      <c r="B80" s="55" t="s">
        <v>55</v>
      </c>
      <c r="C80" s="56"/>
      <c r="D80" s="41"/>
    </row>
    <row r="81" spans="2:4" ht="12.75" hidden="1">
      <c r="B81" s="57" t="s">
        <v>56</v>
      </c>
      <c r="C81" s="58"/>
      <c r="D81" s="59">
        <v>256</v>
      </c>
    </row>
    <row r="82" spans="2:4" ht="12.75" hidden="1">
      <c r="B82" s="60" t="s">
        <v>57</v>
      </c>
      <c r="C82" s="61"/>
      <c r="D82" s="62">
        <v>251</v>
      </c>
    </row>
    <row r="83" spans="2:4" ht="12.75" hidden="1">
      <c r="B83" s="63" t="s">
        <v>58</v>
      </c>
      <c r="C83" s="56"/>
      <c r="D83" s="64">
        <f>(D81+D82)/2</f>
        <v>253.5</v>
      </c>
    </row>
    <row r="84" spans="2:9" ht="12.75" hidden="1">
      <c r="B84" s="54"/>
      <c r="F84" s="65"/>
      <c r="G84" s="66" t="s">
        <v>59</v>
      </c>
      <c r="H84" s="66"/>
      <c r="I84" s="67"/>
    </row>
    <row r="85" spans="2:9" ht="12.75" hidden="1">
      <c r="B85" s="55" t="s">
        <v>55</v>
      </c>
      <c r="C85" s="56"/>
      <c r="D85" s="41"/>
      <c r="F85" s="68">
        <f>D88-D83</f>
        <v>-11</v>
      </c>
      <c r="G85" s="54" t="s">
        <v>60</v>
      </c>
      <c r="H85" s="69"/>
      <c r="I85" s="42"/>
    </row>
    <row r="86" spans="2:12" ht="13.5" hidden="1" thickBot="1">
      <c r="B86" s="57" t="s">
        <v>61</v>
      </c>
      <c r="C86" s="58"/>
      <c r="D86" s="70">
        <f>238+12</f>
        <v>250</v>
      </c>
      <c r="F86" s="71">
        <f>F85/D83*100</f>
        <v>-4.339250493096647</v>
      </c>
      <c r="G86" s="72" t="s">
        <v>62</v>
      </c>
      <c r="H86" s="73"/>
      <c r="I86" s="52">
        <f>I71*F86/100</f>
        <v>-92184.86755424064</v>
      </c>
      <c r="L86" s="14"/>
    </row>
    <row r="87" spans="2:9" ht="12.75" hidden="1">
      <c r="B87" s="60" t="s">
        <v>63</v>
      </c>
      <c r="C87" s="61"/>
      <c r="D87" s="74">
        <f>227+8</f>
        <v>235</v>
      </c>
      <c r="E87" s="54"/>
      <c r="F87" s="54"/>
      <c r="G87" s="54"/>
      <c r="H87" s="54"/>
      <c r="I87" s="16"/>
    </row>
    <row r="88" spans="2:12" ht="12.75" hidden="1">
      <c r="B88" s="63" t="s">
        <v>58</v>
      </c>
      <c r="C88" s="56"/>
      <c r="D88" s="75">
        <f>(D86+D87)/2</f>
        <v>242.5</v>
      </c>
      <c r="E88" s="54"/>
      <c r="F88" s="54"/>
      <c r="G88" s="54"/>
      <c r="H88" s="54"/>
      <c r="I88" s="16"/>
      <c r="L88" s="14"/>
    </row>
    <row r="89" spans="2:9" ht="13.5" thickBot="1">
      <c r="B89" s="69"/>
      <c r="C89" s="41"/>
      <c r="D89" s="76"/>
      <c r="E89" s="54"/>
      <c r="F89" s="54"/>
      <c r="G89" s="54"/>
      <c r="H89" s="54"/>
      <c r="I89" s="16"/>
    </row>
    <row r="90" spans="2:9" ht="13.5" thickBot="1">
      <c r="B90" s="27" t="s">
        <v>64</v>
      </c>
      <c r="C90" s="28"/>
      <c r="D90" s="27"/>
      <c r="E90" s="27"/>
      <c r="F90" s="27"/>
      <c r="G90" s="27"/>
      <c r="H90" s="19"/>
      <c r="I90" s="13">
        <f>SUM(I71:I88)</f>
        <v>2032257.3074457597</v>
      </c>
    </row>
    <row r="93" spans="2:9" ht="12.75">
      <c r="B93" s="77" t="s">
        <v>36</v>
      </c>
      <c r="C93" s="77"/>
      <c r="D93" s="77"/>
      <c r="E93" s="78" t="s">
        <v>65</v>
      </c>
      <c r="F93" s="79"/>
      <c r="G93" s="79"/>
      <c r="H93" s="80">
        <v>1851.91</v>
      </c>
      <c r="I93" s="81" t="s">
        <v>109</v>
      </c>
    </row>
    <row r="94" spans="2:9" ht="12.75">
      <c r="B94" s="77" t="s">
        <v>36</v>
      </c>
      <c r="C94" s="77"/>
      <c r="D94" s="77"/>
      <c r="E94" s="78" t="s">
        <v>66</v>
      </c>
      <c r="F94" s="79"/>
      <c r="G94" s="79"/>
      <c r="H94" s="80">
        <v>7029.5</v>
      </c>
      <c r="I94" s="81" t="s">
        <v>109</v>
      </c>
    </row>
    <row r="95" spans="2:9" ht="12.75">
      <c r="B95" s="77" t="s">
        <v>36</v>
      </c>
      <c r="C95" s="77"/>
      <c r="D95" s="77"/>
      <c r="E95" s="78" t="s">
        <v>67</v>
      </c>
      <c r="F95" s="78"/>
      <c r="G95" s="78"/>
      <c r="H95" s="80">
        <f>-5376.62/2</f>
        <v>-2688.31</v>
      </c>
      <c r="I95" s="79" t="s">
        <v>40</v>
      </c>
    </row>
    <row r="96" spans="2:9" ht="12.75">
      <c r="B96" s="77" t="s">
        <v>36</v>
      </c>
      <c r="C96" s="77"/>
      <c r="D96" s="77"/>
      <c r="E96" s="78" t="s">
        <v>68</v>
      </c>
      <c r="F96" s="79"/>
      <c r="G96" s="79"/>
      <c r="H96" s="80">
        <v>-655.07</v>
      </c>
      <c r="I96" s="79" t="s">
        <v>42</v>
      </c>
    </row>
    <row r="97" spans="2:9" ht="12.75">
      <c r="B97" s="77" t="s">
        <v>36</v>
      </c>
      <c r="C97" s="77"/>
      <c r="D97" s="77"/>
      <c r="E97" s="78" t="s">
        <v>69</v>
      </c>
      <c r="F97" s="79"/>
      <c r="G97" s="79"/>
      <c r="H97" s="80">
        <v>3081.4</v>
      </c>
      <c r="I97" s="77"/>
    </row>
    <row r="98" spans="2:9" s="82" customFormat="1" ht="12.75">
      <c r="B98" s="82" t="s">
        <v>36</v>
      </c>
      <c r="E98" s="83" t="s">
        <v>70</v>
      </c>
      <c r="F98" s="83"/>
      <c r="G98" s="83"/>
      <c r="H98" s="84">
        <f>-672.69/2</f>
        <v>-336.345</v>
      </c>
      <c r="I98" s="85" t="s">
        <v>40</v>
      </c>
    </row>
    <row r="99" spans="2:9" s="82" customFormat="1" ht="12.75">
      <c r="B99" s="82" t="s">
        <v>36</v>
      </c>
      <c r="E99" s="83" t="s">
        <v>71</v>
      </c>
      <c r="F99" s="85"/>
      <c r="G99" s="85"/>
      <c r="H99" s="84">
        <v>-406.77</v>
      </c>
      <c r="I99" s="85" t="s">
        <v>42</v>
      </c>
    </row>
    <row r="100" spans="2:9" s="82" customFormat="1" ht="12.75">
      <c r="B100" s="82" t="s">
        <v>36</v>
      </c>
      <c r="E100" s="83" t="s">
        <v>110</v>
      </c>
      <c r="F100" s="85"/>
      <c r="G100" s="85"/>
      <c r="H100" s="84">
        <v>3523.9</v>
      </c>
      <c r="I100" s="85" t="s">
        <v>111</v>
      </c>
    </row>
    <row r="101" spans="2:9" s="82" customFormat="1" ht="12.75">
      <c r="B101" s="82" t="s">
        <v>36</v>
      </c>
      <c r="E101" s="83" t="s">
        <v>112</v>
      </c>
      <c r="F101" s="83"/>
      <c r="G101" s="83"/>
      <c r="H101" s="84">
        <f>-1671.73/2</f>
        <v>-835.865</v>
      </c>
      <c r="I101" s="85" t="s">
        <v>40</v>
      </c>
    </row>
    <row r="102" spans="2:9" s="82" customFormat="1" ht="12.75">
      <c r="B102" s="82" t="s">
        <v>36</v>
      </c>
      <c r="E102" s="83" t="s">
        <v>113</v>
      </c>
      <c r="F102" s="85"/>
      <c r="G102" s="85"/>
      <c r="H102" s="84">
        <v>-813.54</v>
      </c>
      <c r="I102" s="85" t="s">
        <v>42</v>
      </c>
    </row>
    <row r="103" spans="2:9" s="82" customFormat="1" ht="12.75">
      <c r="B103" s="82" t="s">
        <v>36</v>
      </c>
      <c r="E103" s="83" t="s">
        <v>121</v>
      </c>
      <c r="F103" s="85"/>
      <c r="G103" s="85"/>
      <c r="H103" s="84">
        <v>7478.68</v>
      </c>
      <c r="I103" s="85"/>
    </row>
    <row r="104" spans="2:9" s="82" customFormat="1" ht="12.75">
      <c r="B104" s="82" t="s">
        <v>36</v>
      </c>
      <c r="E104" s="83" t="s">
        <v>122</v>
      </c>
      <c r="F104" s="83"/>
      <c r="G104" s="83"/>
      <c r="H104" s="84">
        <f>-5689.76/2</f>
        <v>-2844.88</v>
      </c>
      <c r="I104" s="85" t="s">
        <v>40</v>
      </c>
    </row>
    <row r="105" spans="2:9" s="82" customFormat="1" ht="12.75">
      <c r="B105" s="82" t="s">
        <v>36</v>
      </c>
      <c r="E105" s="83" t="s">
        <v>123</v>
      </c>
      <c r="F105" s="85"/>
      <c r="G105" s="85"/>
      <c r="H105" s="84">
        <v>-251.15</v>
      </c>
      <c r="I105" s="85" t="s">
        <v>42</v>
      </c>
    </row>
    <row r="106" spans="2:9" s="82" customFormat="1" ht="12.75">
      <c r="B106" s="22" t="s">
        <v>36</v>
      </c>
      <c r="C106" s="22"/>
      <c r="D106" s="22"/>
      <c r="E106" s="23" t="s">
        <v>128</v>
      </c>
      <c r="F106" s="24"/>
      <c r="G106" s="24"/>
      <c r="H106" s="25">
        <v>5648.33</v>
      </c>
      <c r="I106" s="24"/>
    </row>
    <row r="107" spans="2:9" ht="12.75">
      <c r="B107" s="22" t="s">
        <v>36</v>
      </c>
      <c r="C107" s="22"/>
      <c r="D107" s="22"/>
      <c r="E107" s="23" t="s">
        <v>129</v>
      </c>
      <c r="F107" s="23"/>
      <c r="G107" s="23"/>
      <c r="H107" s="25">
        <f>-3220.57/2</f>
        <v>-1610.285</v>
      </c>
      <c r="I107" s="24" t="s">
        <v>40</v>
      </c>
    </row>
    <row r="108" spans="2:9" ht="12.75">
      <c r="B108" s="22" t="s">
        <v>36</v>
      </c>
      <c r="C108" s="22"/>
      <c r="D108" s="22"/>
      <c r="E108" s="23" t="s">
        <v>130</v>
      </c>
      <c r="F108" s="24"/>
      <c r="G108" s="24"/>
      <c r="H108" s="25">
        <f>-811.73</f>
        <v>-811.73</v>
      </c>
      <c r="I108" s="24" t="s">
        <v>42</v>
      </c>
    </row>
    <row r="109" spans="5:9" s="82" customFormat="1" ht="12.75">
      <c r="E109" s="83"/>
      <c r="F109" s="85"/>
      <c r="G109" s="85"/>
      <c r="I109" s="80">
        <f>SUM(H93:H108)</f>
        <v>17359.775</v>
      </c>
    </row>
    <row r="110" spans="5:9" s="82" customFormat="1" ht="12.75">
      <c r="E110" s="83"/>
      <c r="F110" s="85"/>
      <c r="G110" s="85"/>
      <c r="I110" s="80"/>
    </row>
    <row r="111" spans="2:9" ht="12.75">
      <c r="B111" s="1" t="s">
        <v>131</v>
      </c>
      <c r="C111" s="1"/>
      <c r="D111" s="1"/>
      <c r="E111" s="1"/>
      <c r="F111" s="1"/>
      <c r="G111" s="1"/>
      <c r="I111" s="86">
        <f>I90+I109</f>
        <v>2049617.0824457596</v>
      </c>
    </row>
    <row r="112" ht="12.75">
      <c r="I112" s="14"/>
    </row>
    <row r="113" spans="2:8" ht="12.75">
      <c r="B113" s="30" t="s">
        <v>72</v>
      </c>
      <c r="C113" s="30"/>
      <c r="D113" s="30"/>
      <c r="E113" s="30"/>
      <c r="F113" s="30"/>
      <c r="G113" s="31"/>
      <c r="H113" s="32"/>
    </row>
    <row r="114" spans="2:7" ht="12.75">
      <c r="B114" t="s">
        <v>132</v>
      </c>
      <c r="G114" s="14"/>
    </row>
    <row r="115" ht="13.5" thickBot="1"/>
    <row r="116" spans="2:9" ht="12.75">
      <c r="B116" s="33" t="s">
        <v>73</v>
      </c>
      <c r="C116" s="34"/>
      <c r="D116" s="4"/>
      <c r="E116" s="4"/>
      <c r="F116" s="4"/>
      <c r="G116" s="35">
        <f>I90</f>
        <v>2032257.3074457597</v>
      </c>
      <c r="H116" s="4"/>
      <c r="I116" s="5"/>
    </row>
    <row r="117" spans="2:9" ht="12.75">
      <c r="B117" s="36" t="s">
        <v>133</v>
      </c>
      <c r="C117" s="37"/>
      <c r="D117" s="38"/>
      <c r="E117" s="39"/>
      <c r="F117" s="39"/>
      <c r="G117" s="40">
        <f>I111</f>
        <v>2049617.0824457596</v>
      </c>
      <c r="H117" s="41"/>
      <c r="I117" s="42"/>
    </row>
    <row r="118" spans="2:9" ht="13.5" thickBot="1">
      <c r="B118" s="87" t="s">
        <v>134</v>
      </c>
      <c r="C118" s="88"/>
      <c r="D118" s="89"/>
      <c r="E118" s="89"/>
      <c r="F118" s="90"/>
      <c r="G118" s="45">
        <f>G116-G117</f>
        <v>-17359.774999999907</v>
      </c>
      <c r="H118" s="41"/>
      <c r="I118" s="42"/>
    </row>
    <row r="119" spans="2:9" ht="13.5" thickBot="1">
      <c r="B119" s="46" t="s">
        <v>74</v>
      </c>
      <c r="C119" s="47"/>
      <c r="D119" s="48"/>
      <c r="E119" s="49"/>
      <c r="F119" s="49"/>
      <c r="G119" s="50">
        <f>G118</f>
        <v>-17359.774999999907</v>
      </c>
      <c r="H119" s="51"/>
      <c r="I119" s="52">
        <f>G119</f>
        <v>-17359.774999999907</v>
      </c>
    </row>
    <row r="120" ht="12.75">
      <c r="I120" s="18"/>
    </row>
    <row r="121" spans="2:9" ht="12.75">
      <c r="B121" s="53" t="s">
        <v>135</v>
      </c>
      <c r="C121" s="1"/>
      <c r="D121" s="1"/>
      <c r="E121" s="1"/>
      <c r="F121" s="1"/>
      <c r="I121" s="26">
        <f>SUM(I111:I120)</f>
        <v>2032257.3074457597</v>
      </c>
    </row>
    <row r="122" ht="13.5" thickBot="1"/>
    <row r="123" spans="2:9" ht="13.5" thickBot="1">
      <c r="B123" s="27" t="s">
        <v>136</v>
      </c>
      <c r="C123" s="28"/>
      <c r="D123" s="27"/>
      <c r="E123" s="27"/>
      <c r="F123" s="27"/>
      <c r="G123" s="27"/>
      <c r="I123" s="13">
        <f>I121</f>
        <v>2032257.3074457597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06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8.00390625" style="0" customWidth="1"/>
    <col min="9" max="9" width="17.28125" style="0" customWidth="1"/>
  </cols>
  <sheetData>
    <row r="2" spans="2:8" ht="51.75" customHeight="1">
      <c r="B2" s="112" t="s">
        <v>75</v>
      </c>
      <c r="C2" s="112"/>
      <c r="D2" s="112"/>
      <c r="E2" s="112"/>
      <c r="F2" s="112"/>
      <c r="G2" s="112"/>
      <c r="H2" s="112"/>
    </row>
    <row r="4" ht="12.75">
      <c r="I4" s="2" t="s">
        <v>76</v>
      </c>
    </row>
    <row r="6" spans="2:9" ht="12.75" hidden="1">
      <c r="B6" s="3" t="s">
        <v>3</v>
      </c>
      <c r="C6" s="4"/>
      <c r="D6" s="4"/>
      <c r="E6" s="4"/>
      <c r="F6" s="4"/>
      <c r="G6" s="4"/>
      <c r="H6" s="4"/>
      <c r="I6" s="5"/>
    </row>
    <row r="7" spans="2:9" ht="12.75" customHeight="1" hidden="1">
      <c r="B7" s="6" t="s">
        <v>4</v>
      </c>
      <c r="C7" s="7"/>
      <c r="D7" s="7"/>
      <c r="E7" s="7"/>
      <c r="F7" s="7"/>
      <c r="G7" s="7"/>
      <c r="H7" s="7"/>
      <c r="I7" s="8">
        <v>1060804.1</v>
      </c>
    </row>
    <row r="8" spans="2:9" ht="12.75" customHeight="1" hidden="1">
      <c r="B8" s="6" t="s">
        <v>5</v>
      </c>
      <c r="C8" s="7"/>
      <c r="D8" s="7"/>
      <c r="E8" s="7"/>
      <c r="F8" s="7"/>
      <c r="G8" s="7"/>
      <c r="H8" s="7"/>
      <c r="I8" s="8">
        <v>-5727.88</v>
      </c>
    </row>
    <row r="9" spans="2:9" ht="12.75" customHeight="1" hidden="1">
      <c r="B9" s="6" t="s">
        <v>6</v>
      </c>
      <c r="C9" s="7"/>
      <c r="D9" s="7"/>
      <c r="E9" s="7"/>
      <c r="F9" s="7"/>
      <c r="G9" s="7"/>
      <c r="H9" s="7"/>
      <c r="I9" s="8">
        <v>-65562.62</v>
      </c>
    </row>
    <row r="10" spans="2:9" ht="12.75" customHeight="1" hidden="1">
      <c r="B10" s="6" t="s">
        <v>7</v>
      </c>
      <c r="C10" s="7"/>
      <c r="D10" s="7"/>
      <c r="E10" s="7"/>
      <c r="F10" s="7"/>
      <c r="G10" s="7"/>
      <c r="H10" s="7"/>
      <c r="I10" s="9">
        <f>SUM(I7:I9)</f>
        <v>989513.6000000002</v>
      </c>
    </row>
    <row r="11" spans="2:9" ht="12.75" customHeight="1" hidden="1">
      <c r="B11" s="6" t="s">
        <v>8</v>
      </c>
      <c r="C11" s="7"/>
      <c r="D11" s="7"/>
      <c r="E11" s="7"/>
      <c r="F11" s="7"/>
      <c r="G11" s="7"/>
      <c r="H11" s="7"/>
      <c r="I11" s="8">
        <v>963.62</v>
      </c>
    </row>
    <row r="12" spans="2:9" ht="13.5" customHeight="1" hidden="1">
      <c r="B12" s="6" t="s">
        <v>11</v>
      </c>
      <c r="C12" s="7"/>
      <c r="D12" s="7"/>
      <c r="E12" s="7"/>
      <c r="F12" s="7"/>
      <c r="G12" s="7"/>
      <c r="H12" s="7"/>
      <c r="I12" s="8">
        <v>1342.45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SUM(I10:I12)</f>
        <v>991819.6700000002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customHeight="1" hidden="1">
      <c r="B16" s="6" t="s">
        <v>4</v>
      </c>
      <c r="C16" s="7"/>
      <c r="D16" s="7"/>
      <c r="E16" s="7"/>
      <c r="F16" s="7"/>
      <c r="G16" s="7"/>
      <c r="H16" s="7"/>
      <c r="I16" s="8">
        <v>367076.63</v>
      </c>
    </row>
    <row r="17" spans="2:9" ht="12.75" customHeight="1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customHeight="1" hidden="1">
      <c r="B18" s="6" t="s">
        <v>6</v>
      </c>
      <c r="C18" s="7"/>
      <c r="D18" s="7"/>
      <c r="E18" s="7"/>
      <c r="F18" s="7"/>
      <c r="G18" s="7"/>
      <c r="H18" s="7"/>
      <c r="I18" s="8">
        <v>-663.45</v>
      </c>
    </row>
    <row r="19" spans="2:9" ht="12.75" customHeight="1" hidden="1">
      <c r="B19" s="6" t="s">
        <v>7</v>
      </c>
      <c r="C19" s="7"/>
      <c r="D19" s="7"/>
      <c r="E19" s="7"/>
      <c r="F19" s="7"/>
      <c r="G19" s="7"/>
      <c r="H19" s="7"/>
      <c r="I19" s="9">
        <f>SUM(I16:I18)</f>
        <v>366413.18</v>
      </c>
    </row>
    <row r="20" spans="2:9" ht="13.5" customHeight="1" hidden="1">
      <c r="B20" s="6" t="s">
        <v>15</v>
      </c>
      <c r="C20" s="7"/>
      <c r="D20" s="7"/>
      <c r="E20" s="7"/>
      <c r="F20" s="7"/>
      <c r="G20" s="7"/>
      <c r="H20" s="7"/>
      <c r="I20" s="8">
        <v>10000</v>
      </c>
    </row>
    <row r="21" spans="2:9" ht="13.5" hidden="1" thickBot="1">
      <c r="B21" s="10"/>
      <c r="C21" s="11"/>
      <c r="D21" s="12" t="s">
        <v>20</v>
      </c>
      <c r="E21" s="12"/>
      <c r="F21" s="12"/>
      <c r="G21" s="12"/>
      <c r="H21" s="12"/>
      <c r="I21" s="13">
        <f>SUM(I19:I20)</f>
        <v>376413.18</v>
      </c>
    </row>
    <row r="22" ht="12.75" hidden="1"/>
    <row r="23" spans="2:9" ht="12.75" hidden="1">
      <c r="B23" s="3" t="s">
        <v>21</v>
      </c>
      <c r="C23" s="4"/>
      <c r="D23" s="4"/>
      <c r="E23" s="4"/>
      <c r="F23" s="4"/>
      <c r="G23" s="4"/>
      <c r="H23" s="4"/>
      <c r="I23" s="5"/>
    </row>
    <row r="24" spans="2:9" ht="12.75" customHeight="1" hidden="1">
      <c r="B24" s="6" t="s">
        <v>4</v>
      </c>
      <c r="C24" s="7"/>
      <c r="D24" s="7"/>
      <c r="E24" s="7"/>
      <c r="F24" s="7"/>
      <c r="G24" s="7"/>
      <c r="H24" s="7"/>
      <c r="I24" s="8">
        <v>391510.28</v>
      </c>
    </row>
    <row r="25" spans="2:9" ht="12.75" customHeight="1" hidden="1">
      <c r="B25" s="6" t="s">
        <v>5</v>
      </c>
      <c r="C25" s="7"/>
      <c r="D25" s="7"/>
      <c r="E25" s="7"/>
      <c r="F25" s="7"/>
      <c r="G25" s="7"/>
      <c r="H25" s="7"/>
      <c r="I25" s="8">
        <v>-3542.5</v>
      </c>
    </row>
    <row r="26" spans="2:9" ht="12.75" customHeight="1" hidden="1">
      <c r="B26" s="6" t="s">
        <v>6</v>
      </c>
      <c r="C26" s="7"/>
      <c r="D26" s="7"/>
      <c r="E26" s="7"/>
      <c r="F26" s="7"/>
      <c r="G26" s="7"/>
      <c r="H26" s="7"/>
      <c r="I26" s="8">
        <f>-87677.21</f>
        <v>-87677.21</v>
      </c>
    </row>
    <row r="27" spans="2:9" ht="12.75" customHeight="1" hidden="1">
      <c r="B27" s="6" t="s">
        <v>7</v>
      </c>
      <c r="C27" s="7"/>
      <c r="D27" s="7"/>
      <c r="E27" s="7"/>
      <c r="F27" s="7"/>
      <c r="G27" s="7"/>
      <c r="H27" s="7"/>
      <c r="I27" s="9">
        <f>SUM(I24:I26)</f>
        <v>300290.57</v>
      </c>
    </row>
    <row r="28" spans="2:9" ht="13.5" customHeight="1" hidden="1">
      <c r="B28" s="6" t="s">
        <v>77</v>
      </c>
      <c r="C28" s="7"/>
      <c r="D28" s="7"/>
      <c r="E28" s="7"/>
      <c r="F28" s="7"/>
      <c r="G28" s="7"/>
      <c r="H28" s="7"/>
      <c r="I28" s="8">
        <v>-725.18</v>
      </c>
    </row>
    <row r="29" spans="2:9" ht="13.5" hidden="1" thickBot="1">
      <c r="B29" s="10"/>
      <c r="C29" s="11"/>
      <c r="D29" s="12" t="s">
        <v>22</v>
      </c>
      <c r="E29" s="12"/>
      <c r="F29" s="12"/>
      <c r="G29" s="12"/>
      <c r="H29" s="12"/>
      <c r="I29" s="13">
        <f>SUM(I27:I28)</f>
        <v>299565.39</v>
      </c>
    </row>
    <row r="30" ht="12.75" hidden="1"/>
    <row r="31" spans="2:9" ht="12.75" hidden="1">
      <c r="B31" s="3" t="s">
        <v>23</v>
      </c>
      <c r="C31" s="4"/>
      <c r="D31" s="4"/>
      <c r="E31" s="4"/>
      <c r="F31" s="4"/>
      <c r="G31" s="4"/>
      <c r="H31" s="4"/>
      <c r="I31" s="5"/>
    </row>
    <row r="32" spans="2:9" ht="12.75" hidden="1">
      <c r="B32" s="6" t="s">
        <v>4</v>
      </c>
      <c r="C32" s="7"/>
      <c r="D32" s="7"/>
      <c r="E32" s="7"/>
      <c r="F32" s="7"/>
      <c r="G32" s="7"/>
      <c r="H32" s="7"/>
      <c r="I32" s="8">
        <v>469832.02</v>
      </c>
    </row>
    <row r="33" spans="2:9" ht="12.75" hidden="1">
      <c r="B33" s="6" t="s">
        <v>5</v>
      </c>
      <c r="C33" s="7"/>
      <c r="D33" s="7"/>
      <c r="E33" s="7"/>
      <c r="F33" s="7"/>
      <c r="G33" s="7"/>
      <c r="H33" s="7"/>
      <c r="I33" s="8">
        <v>-1488.11</v>
      </c>
    </row>
    <row r="34" spans="2:9" ht="12.75" hidden="1">
      <c r="B34" s="6" t="s">
        <v>6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7</v>
      </c>
      <c r="C35" s="7"/>
      <c r="D35" s="7"/>
      <c r="E35" s="7"/>
      <c r="F35" s="7"/>
      <c r="G35" s="7"/>
      <c r="H35" s="7"/>
      <c r="I35" s="9">
        <f>SUM(I32:I34)</f>
        <v>468343.91000000003</v>
      </c>
    </row>
    <row r="36" spans="2:9" ht="12.75" hidden="1">
      <c r="B36" s="6" t="s">
        <v>78</v>
      </c>
      <c r="C36" s="7"/>
      <c r="D36" s="7"/>
      <c r="E36" s="7"/>
      <c r="F36" s="7"/>
      <c r="G36" s="7"/>
      <c r="H36" s="7"/>
      <c r="I36" s="8">
        <v>-54166.67</v>
      </c>
    </row>
    <row r="37" spans="2:9" ht="13.5" hidden="1" thickBot="1">
      <c r="B37" s="10"/>
      <c r="C37" s="11"/>
      <c r="D37" s="12" t="s">
        <v>24</v>
      </c>
      <c r="E37" s="12"/>
      <c r="F37" s="12"/>
      <c r="G37" s="12"/>
      <c r="H37" s="12"/>
      <c r="I37" s="13">
        <f>SUM(I35:I36)</f>
        <v>414177.24000000005</v>
      </c>
    </row>
    <row r="38" ht="12.75" hidden="1"/>
    <row r="39" spans="2:9" ht="13.5" hidden="1" thickBot="1">
      <c r="B39" s="18" t="s">
        <v>25</v>
      </c>
      <c r="C39" s="18"/>
      <c r="D39" s="18"/>
      <c r="E39" s="18"/>
      <c r="F39" s="18"/>
      <c r="G39" s="18"/>
      <c r="I39" s="13">
        <f>I13+I21+I29+I37</f>
        <v>2081975.4800000002</v>
      </c>
    </row>
    <row r="40" ht="12.75" hidden="1"/>
    <row r="41" spans="2:9" ht="12.75" hidden="1">
      <c r="B41" t="s">
        <v>26</v>
      </c>
      <c r="E41" s="19" t="s">
        <v>27</v>
      </c>
      <c r="F41" s="19"/>
      <c r="G41" s="19"/>
      <c r="H41" s="20">
        <v>2213.19</v>
      </c>
      <c r="I41" s="19" t="s">
        <v>28</v>
      </c>
    </row>
    <row r="42" spans="2:9" ht="12.75" hidden="1">
      <c r="B42" s="22" t="s">
        <v>79</v>
      </c>
      <c r="C42" s="22"/>
      <c r="D42" s="22"/>
      <c r="E42" s="23" t="s">
        <v>38</v>
      </c>
      <c r="F42" s="23"/>
      <c r="G42" s="23"/>
      <c r="H42" s="25">
        <v>0</v>
      </c>
      <c r="I42" s="20"/>
    </row>
    <row r="43" spans="5:9" ht="12.75" hidden="1">
      <c r="E43" s="19"/>
      <c r="F43" s="21"/>
      <c r="G43" s="21"/>
      <c r="I43" s="20">
        <f>H41+H42</f>
        <v>2213.19</v>
      </c>
    </row>
    <row r="44" spans="2:9" ht="12.75" hidden="1">
      <c r="B44" s="27" t="s">
        <v>43</v>
      </c>
      <c r="I44" s="91">
        <f>SUM(I39:I43)</f>
        <v>2084188.6700000002</v>
      </c>
    </row>
    <row r="45" ht="12.75" hidden="1">
      <c r="I45" s="20"/>
    </row>
    <row r="46" spans="2:8" ht="12.75" hidden="1">
      <c r="B46" s="30" t="s">
        <v>44</v>
      </c>
      <c r="C46" s="30"/>
      <c r="D46" s="30"/>
      <c r="E46" s="30"/>
      <c r="F46" s="30"/>
      <c r="G46" s="31"/>
      <c r="H46" s="32"/>
    </row>
    <row r="47" spans="2:7" ht="12.75" hidden="1">
      <c r="B47" t="s">
        <v>45</v>
      </c>
      <c r="G47" s="14"/>
    </row>
    <row r="48" ht="12.75" hidden="1"/>
    <row r="49" spans="2:9" ht="12.75" hidden="1">
      <c r="B49" s="33" t="s">
        <v>46</v>
      </c>
      <c r="C49" s="34"/>
      <c r="D49" s="4"/>
      <c r="E49" s="4"/>
      <c r="F49" s="4"/>
      <c r="G49" s="35">
        <f>I39</f>
        <v>2081975.4800000002</v>
      </c>
      <c r="H49" s="4"/>
      <c r="I49" s="5"/>
    </row>
    <row r="50" spans="2:9" ht="12.75" hidden="1">
      <c r="B50" s="36" t="s">
        <v>47</v>
      </c>
      <c r="C50" s="37"/>
      <c r="D50" s="38"/>
      <c r="E50" s="39"/>
      <c r="F50" s="39"/>
      <c r="G50" s="40">
        <f>I44</f>
        <v>2084188.6700000002</v>
      </c>
      <c r="H50" s="41"/>
      <c r="I50" s="42"/>
    </row>
    <row r="51" spans="2:9" ht="12.75" hidden="1">
      <c r="B51" s="43" t="s">
        <v>48</v>
      </c>
      <c r="C51" s="44"/>
      <c r="D51" s="41"/>
      <c r="E51" s="41"/>
      <c r="F51" s="41"/>
      <c r="G51" s="45">
        <f>G49-G50</f>
        <v>-2213.189999999944</v>
      </c>
      <c r="H51" s="41"/>
      <c r="I51" s="42"/>
    </row>
    <row r="52" spans="2:9" ht="13.5" hidden="1" thickBot="1">
      <c r="B52" s="46" t="s">
        <v>49</v>
      </c>
      <c r="C52" s="47"/>
      <c r="D52" s="48"/>
      <c r="E52" s="49"/>
      <c r="F52" s="49"/>
      <c r="G52" s="50">
        <f>G51</f>
        <v>-2213.189999999944</v>
      </c>
      <c r="H52" s="51"/>
      <c r="I52" s="52">
        <f>G52</f>
        <v>-2213.189999999944</v>
      </c>
    </row>
    <row r="53" ht="12.75" hidden="1">
      <c r="I53" s="18"/>
    </row>
    <row r="54" spans="2:9" ht="12.75" hidden="1">
      <c r="B54" s="53" t="s">
        <v>80</v>
      </c>
      <c r="C54" s="1"/>
      <c r="D54" s="1"/>
      <c r="E54" s="1"/>
      <c r="F54" s="1"/>
      <c r="I54" s="26">
        <f>SUM(I44:I53)</f>
        <v>2081975.4800000002</v>
      </c>
    </row>
    <row r="55" ht="12.75" hidden="1"/>
    <row r="56" spans="2:7" ht="12.75" hidden="1">
      <c r="B56" s="30" t="s">
        <v>51</v>
      </c>
      <c r="C56" s="30"/>
      <c r="D56" s="30"/>
      <c r="E56" s="30"/>
      <c r="F56" s="30"/>
      <c r="G56" s="31"/>
    </row>
    <row r="57" ht="12.75" hidden="1">
      <c r="B57" s="54"/>
    </row>
    <row r="58" spans="2:7" ht="12.75" hidden="1">
      <c r="B58" s="54" t="s">
        <v>52</v>
      </c>
      <c r="C58" s="54"/>
      <c r="D58" s="54"/>
      <c r="E58" s="54"/>
      <c r="F58" s="54"/>
      <c r="G58" s="54"/>
    </row>
    <row r="59" spans="2:7" ht="12.75" hidden="1">
      <c r="B59" s="54" t="s">
        <v>53</v>
      </c>
      <c r="C59" s="54"/>
      <c r="D59" s="54"/>
      <c r="E59" s="54"/>
      <c r="F59" s="54"/>
      <c r="G59" s="54"/>
    </row>
    <row r="60" spans="2:7" ht="12.75" hidden="1">
      <c r="B60" s="54" t="s">
        <v>54</v>
      </c>
      <c r="C60" s="54"/>
      <c r="D60" s="54"/>
      <c r="E60" s="54"/>
      <c r="F60" s="54"/>
      <c r="G60" s="54"/>
    </row>
    <row r="61" spans="2:7" ht="12.75" hidden="1">
      <c r="B61" s="54"/>
      <c r="C61" s="54"/>
      <c r="D61" s="54"/>
      <c r="E61" s="54"/>
      <c r="F61" s="54"/>
      <c r="G61" s="54"/>
    </row>
    <row r="62" spans="2:7" ht="12.75" hidden="1">
      <c r="B62" s="54"/>
      <c r="C62" s="54"/>
      <c r="D62" s="54"/>
      <c r="E62" s="54"/>
      <c r="F62" s="54"/>
      <c r="G62" s="54"/>
    </row>
    <row r="63" spans="2:4" ht="12.75" hidden="1">
      <c r="B63" s="92" t="s">
        <v>81</v>
      </c>
      <c r="C63" s="56"/>
      <c r="D63" s="41"/>
    </row>
    <row r="64" spans="2:4" ht="12.75" hidden="1">
      <c r="B64" s="57" t="s">
        <v>56</v>
      </c>
      <c r="C64" s="58"/>
      <c r="D64" s="59">
        <v>98</v>
      </c>
    </row>
    <row r="65" spans="2:4" ht="12.75" hidden="1">
      <c r="B65" s="60" t="s">
        <v>57</v>
      </c>
      <c r="C65" s="61"/>
      <c r="D65" s="62">
        <v>96</v>
      </c>
    </row>
    <row r="66" spans="2:4" ht="12.75" hidden="1">
      <c r="B66" s="63" t="s">
        <v>58</v>
      </c>
      <c r="C66" s="56"/>
      <c r="D66" s="64">
        <f>(D64+D65)/2</f>
        <v>97</v>
      </c>
    </row>
    <row r="67" spans="2:9" ht="12.75" hidden="1">
      <c r="B67" s="54"/>
      <c r="F67" s="65"/>
      <c r="G67" s="66" t="s">
        <v>59</v>
      </c>
      <c r="H67" s="66"/>
      <c r="I67" s="67"/>
    </row>
    <row r="68" spans="2:9" ht="12.75" hidden="1">
      <c r="B68" s="55" t="s">
        <v>81</v>
      </c>
      <c r="C68" s="56"/>
      <c r="D68" s="41"/>
      <c r="F68" s="68">
        <f>D71-D66</f>
        <v>-3.5</v>
      </c>
      <c r="G68" s="54" t="s">
        <v>60</v>
      </c>
      <c r="H68" s="69"/>
      <c r="I68" s="42"/>
    </row>
    <row r="69" spans="2:9" ht="13.5" hidden="1" thickBot="1">
      <c r="B69" s="57" t="s">
        <v>61</v>
      </c>
      <c r="C69" s="58"/>
      <c r="D69" s="70">
        <f>89+8</f>
        <v>97</v>
      </c>
      <c r="F69" s="71">
        <f>F68/D66*100</f>
        <v>-3.608247422680412</v>
      </c>
      <c r="G69" s="72" t="s">
        <v>62</v>
      </c>
      <c r="H69" s="73"/>
      <c r="I69" s="52">
        <f>I54*F69/100</f>
        <v>-75122.82659793814</v>
      </c>
    </row>
    <row r="70" spans="2:9" ht="12.75" hidden="1">
      <c r="B70" s="60" t="s">
        <v>63</v>
      </c>
      <c r="C70" s="61"/>
      <c r="D70" s="74">
        <f>84+6</f>
        <v>90</v>
      </c>
      <c r="E70" s="54"/>
      <c r="F70" s="54"/>
      <c r="G70" s="54"/>
      <c r="H70" s="54"/>
      <c r="I70" s="16"/>
    </row>
    <row r="71" spans="2:9" ht="12.75" hidden="1">
      <c r="B71" s="63" t="s">
        <v>58</v>
      </c>
      <c r="C71" s="56"/>
      <c r="D71" s="75">
        <f>(D69+D70)/2</f>
        <v>93.5</v>
      </c>
      <c r="E71" s="54"/>
      <c r="F71" s="54"/>
      <c r="G71" s="54"/>
      <c r="H71" s="54"/>
      <c r="I71" s="16"/>
    </row>
    <row r="72" spans="2:9" ht="13.5" thickBot="1">
      <c r="B72" s="69"/>
      <c r="C72" s="41"/>
      <c r="D72" s="76"/>
      <c r="E72" s="54"/>
      <c r="F72" s="54"/>
      <c r="G72" s="54"/>
      <c r="H72" s="54"/>
      <c r="I72" s="16"/>
    </row>
    <row r="73" spans="2:9" ht="13.5" thickBot="1">
      <c r="B73" s="27" t="s">
        <v>64</v>
      </c>
      <c r="C73" s="28"/>
      <c r="D73" s="27"/>
      <c r="E73" s="27"/>
      <c r="F73" s="27"/>
      <c r="G73" s="27"/>
      <c r="H73" s="19"/>
      <c r="I73" s="13">
        <f>SUM(I54:I71)</f>
        <v>2006852.6534020621</v>
      </c>
    </row>
    <row r="75" spans="2:9" ht="12.75">
      <c r="B75" s="77" t="s">
        <v>36</v>
      </c>
      <c r="C75" s="77"/>
      <c r="D75" s="77"/>
      <c r="E75" s="78" t="s">
        <v>66</v>
      </c>
      <c r="F75" s="79"/>
      <c r="G75" s="79"/>
      <c r="H75" s="80">
        <v>1365.65</v>
      </c>
      <c r="I75" s="81"/>
    </row>
    <row r="76" spans="2:9" ht="12.75">
      <c r="B76" s="77" t="s">
        <v>36</v>
      </c>
      <c r="C76" s="77"/>
      <c r="D76" s="77"/>
      <c r="E76" s="78" t="s">
        <v>69</v>
      </c>
      <c r="F76" s="79"/>
      <c r="G76" s="79"/>
      <c r="H76" s="80">
        <v>0</v>
      </c>
      <c r="I76" s="81"/>
    </row>
    <row r="77" spans="2:9" ht="12.75">
      <c r="B77" s="77" t="s">
        <v>36</v>
      </c>
      <c r="C77" s="77"/>
      <c r="D77" s="77"/>
      <c r="E77" s="78" t="s">
        <v>110</v>
      </c>
      <c r="F77" s="79"/>
      <c r="G77" s="79"/>
      <c r="H77" s="80">
        <v>0</v>
      </c>
      <c r="I77" s="79" t="s">
        <v>111</v>
      </c>
    </row>
    <row r="78" spans="2:9" ht="12.75">
      <c r="B78" s="77" t="s">
        <v>36</v>
      </c>
      <c r="C78" s="77"/>
      <c r="D78" s="77"/>
      <c r="E78" s="78" t="s">
        <v>121</v>
      </c>
      <c r="F78" s="79"/>
      <c r="G78" s="79"/>
      <c r="H78" s="80">
        <v>592.05</v>
      </c>
      <c r="I78" s="79" t="s">
        <v>111</v>
      </c>
    </row>
    <row r="79" spans="2:9" ht="12.75">
      <c r="B79" s="77" t="s">
        <v>36</v>
      </c>
      <c r="C79" s="77"/>
      <c r="D79" s="77"/>
      <c r="E79" s="78" t="s">
        <v>128</v>
      </c>
      <c r="F79" s="79"/>
      <c r="G79" s="79"/>
      <c r="H79" s="80">
        <v>326.14</v>
      </c>
      <c r="I79" s="79" t="s">
        <v>137</v>
      </c>
    </row>
    <row r="80" ht="12.75">
      <c r="I80" s="26">
        <f>SUM(H75:H796)</f>
        <v>2283.84</v>
      </c>
    </row>
    <row r="82" spans="2:9" ht="12.75">
      <c r="B82" s="1" t="s">
        <v>131</v>
      </c>
      <c r="C82" s="1"/>
      <c r="D82" s="1"/>
      <c r="E82" s="1"/>
      <c r="F82" s="1"/>
      <c r="G82" s="1"/>
      <c r="I82" s="26">
        <f>I73+I80</f>
        <v>2009136.4934020622</v>
      </c>
    </row>
    <row r="83" spans="2:9" ht="12.75">
      <c r="B83" s="1"/>
      <c r="C83" s="1"/>
      <c r="D83" s="1"/>
      <c r="E83" s="1"/>
      <c r="F83" s="1"/>
      <c r="G83" s="1"/>
      <c r="I83" s="14"/>
    </row>
    <row r="85" spans="2:8" ht="12.75">
      <c r="B85" s="30" t="s">
        <v>72</v>
      </c>
      <c r="C85" s="30"/>
      <c r="D85" s="30"/>
      <c r="E85" s="30"/>
      <c r="F85" s="30"/>
      <c r="G85" s="31"/>
      <c r="H85" s="32"/>
    </row>
    <row r="86" spans="2:7" ht="12.75">
      <c r="B86" t="s">
        <v>132</v>
      </c>
      <c r="G86" s="14"/>
    </row>
    <row r="87" ht="13.5" thickBot="1"/>
    <row r="88" spans="2:9" ht="12.75">
      <c r="B88" s="33" t="s">
        <v>73</v>
      </c>
      <c r="C88" s="34"/>
      <c r="D88" s="4"/>
      <c r="E88" s="4"/>
      <c r="F88" s="4"/>
      <c r="G88" s="35">
        <f>I73</f>
        <v>2006852.6534020621</v>
      </c>
      <c r="H88" s="4"/>
      <c r="I88" s="5"/>
    </row>
    <row r="89" spans="2:9" ht="12.75">
      <c r="B89" s="36" t="s">
        <v>133</v>
      </c>
      <c r="C89" s="37"/>
      <c r="D89" s="38"/>
      <c r="E89" s="39"/>
      <c r="F89" s="39"/>
      <c r="G89" s="40">
        <f>I82</f>
        <v>2009136.4934020622</v>
      </c>
      <c r="H89" s="41"/>
      <c r="I89" s="42"/>
    </row>
    <row r="90" spans="2:9" ht="13.5" thickBot="1">
      <c r="B90" s="87" t="s">
        <v>134</v>
      </c>
      <c r="C90" s="88"/>
      <c r="D90" s="89"/>
      <c r="E90" s="89"/>
      <c r="F90" s="90"/>
      <c r="G90" s="45">
        <f>G88-G89</f>
        <v>-2283.840000000084</v>
      </c>
      <c r="H90" s="41"/>
      <c r="I90" s="42"/>
    </row>
    <row r="91" spans="2:9" ht="13.5" thickBot="1">
      <c r="B91" s="46" t="s">
        <v>74</v>
      </c>
      <c r="C91" s="47"/>
      <c r="D91" s="48"/>
      <c r="E91" s="49"/>
      <c r="F91" s="49"/>
      <c r="G91" s="50">
        <f>G90</f>
        <v>-2283.840000000084</v>
      </c>
      <c r="H91" s="51"/>
      <c r="I91" s="52">
        <f>G91</f>
        <v>-2283.840000000084</v>
      </c>
    </row>
    <row r="92" ht="12.75">
      <c r="I92" s="18"/>
    </row>
    <row r="93" spans="2:9" ht="12.75">
      <c r="B93" s="53" t="s">
        <v>135</v>
      </c>
      <c r="C93" s="1"/>
      <c r="D93" s="1"/>
      <c r="E93" s="1"/>
      <c r="F93" s="1"/>
      <c r="I93" s="26">
        <f>SUM(I81:I92)</f>
        <v>2006852.6534020621</v>
      </c>
    </row>
    <row r="94" ht="13.5" thickBot="1">
      <c r="L94" t="s">
        <v>16</v>
      </c>
    </row>
    <row r="95" spans="2:9" ht="13.5" thickBot="1">
      <c r="B95" s="27" t="s">
        <v>136</v>
      </c>
      <c r="C95" s="28"/>
      <c r="D95" s="27"/>
      <c r="E95" s="27"/>
      <c r="F95" s="27"/>
      <c r="G95" s="27"/>
      <c r="I95" s="13">
        <f>I93</f>
        <v>2006852.6534020621</v>
      </c>
    </row>
    <row r="106" ht="12.75">
      <c r="G106" t="s">
        <v>16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97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11.421875" style="0" customWidth="1"/>
    <col min="9" max="9" width="20.00390625" style="0" customWidth="1"/>
  </cols>
  <sheetData>
    <row r="2" spans="2:9" ht="33" customHeight="1">
      <c r="B2" s="113" t="s">
        <v>82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83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69394.74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-1650.9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67743.84000000001</v>
      </c>
    </row>
    <row r="10" spans="2:9" ht="12.75" hidden="1">
      <c r="B10" s="97">
        <v>42005</v>
      </c>
      <c r="C10" s="98">
        <v>131</v>
      </c>
      <c r="D10" s="98" t="s">
        <v>84</v>
      </c>
      <c r="E10" s="98"/>
      <c r="F10" s="99">
        <f>I9/(C10+C11)*C10</f>
        <v>51297.35861271677</v>
      </c>
      <c r="G10" s="96"/>
      <c r="H10" s="96"/>
      <c r="I10" s="9"/>
    </row>
    <row r="11" spans="2:9" ht="13.5" hidden="1" thickBot="1">
      <c r="B11" s="100">
        <v>42005</v>
      </c>
      <c r="C11" s="73">
        <v>42</v>
      </c>
      <c r="D11" s="73" t="s">
        <v>85</v>
      </c>
      <c r="E11" s="73"/>
      <c r="F11" s="101">
        <f>I9-F10</f>
        <v>16446.48138728324</v>
      </c>
      <c r="G11" s="96"/>
      <c r="H11" s="96"/>
      <c r="I11" s="9"/>
    </row>
    <row r="12" spans="2:9" ht="12.75" hidden="1">
      <c r="B12" s="102" t="s">
        <v>86</v>
      </c>
      <c r="C12" s="96"/>
      <c r="D12" s="96"/>
      <c r="E12" s="96"/>
      <c r="F12" s="103"/>
      <c r="G12" s="96"/>
      <c r="H12" s="96"/>
      <c r="I12" s="8">
        <f>-F11</f>
        <v>-16446.48138728324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SUM(I9:I12)</f>
        <v>51297.35861271677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hidden="1">
      <c r="B16" s="6" t="s">
        <v>4</v>
      </c>
      <c r="C16" s="7"/>
      <c r="D16" s="7"/>
      <c r="E16" s="7"/>
      <c r="F16" s="7"/>
      <c r="G16" s="7"/>
      <c r="H16" s="7"/>
      <c r="I16" s="8">
        <v>59416</v>
      </c>
    </row>
    <row r="17" spans="2:9" ht="12.75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hidden="1">
      <c r="B18" s="6" t="s">
        <v>6</v>
      </c>
      <c r="C18" s="7"/>
      <c r="D18" s="7"/>
      <c r="E18" s="7"/>
      <c r="F18" s="7"/>
      <c r="G18" s="7"/>
      <c r="H18" s="7"/>
      <c r="I18" s="8">
        <v>-111.01</v>
      </c>
    </row>
    <row r="19" spans="2:9" ht="12.75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59304.99</v>
      </c>
    </row>
    <row r="20" spans="2:9" ht="12.75" hidden="1">
      <c r="B20" s="95" t="s">
        <v>87</v>
      </c>
      <c r="C20" s="96"/>
      <c r="D20" s="96"/>
      <c r="E20" s="96"/>
      <c r="F20" s="96"/>
      <c r="G20" s="96"/>
      <c r="H20" s="96"/>
      <c r="I20" s="8">
        <v>-30000</v>
      </c>
    </row>
    <row r="21" spans="2:9" ht="12.75" hidden="1">
      <c r="B21" s="95"/>
      <c r="C21" s="96"/>
      <c r="D21" s="96"/>
      <c r="E21" s="96"/>
      <c r="F21" s="96"/>
      <c r="G21" s="96"/>
      <c r="H21" s="96"/>
      <c r="I21" s="9">
        <f>I19+I20</f>
        <v>29304.989999999998</v>
      </c>
    </row>
    <row r="22" spans="2:9" ht="12.75" hidden="1">
      <c r="B22" s="97">
        <v>42005</v>
      </c>
      <c r="C22" s="98">
        <v>40</v>
      </c>
      <c r="D22" s="98" t="s">
        <v>84</v>
      </c>
      <c r="E22" s="98"/>
      <c r="F22" s="99">
        <f>I21/(C22+C23)*C22</f>
        <v>21312.72</v>
      </c>
      <c r="G22" s="96"/>
      <c r="H22" s="96"/>
      <c r="I22" s="42"/>
    </row>
    <row r="23" spans="2:9" ht="13.5" hidden="1" thickBot="1">
      <c r="B23" s="100">
        <v>42005</v>
      </c>
      <c r="C23" s="73">
        <v>15</v>
      </c>
      <c r="D23" s="73" t="s">
        <v>85</v>
      </c>
      <c r="E23" s="73"/>
      <c r="F23" s="101">
        <f>I21-F22</f>
        <v>7992.269999999997</v>
      </c>
      <c r="G23" s="96"/>
      <c r="H23" s="96"/>
      <c r="I23" s="9"/>
    </row>
    <row r="24" spans="2:9" ht="12.75" hidden="1">
      <c r="B24" s="102" t="s">
        <v>86</v>
      </c>
      <c r="C24" s="96"/>
      <c r="D24" s="96"/>
      <c r="E24" s="96"/>
      <c r="F24" s="103"/>
      <c r="G24" s="96"/>
      <c r="H24" s="96"/>
      <c r="I24" s="8">
        <f>-F23</f>
        <v>-7992.269999999997</v>
      </c>
    </row>
    <row r="25" spans="2:9" ht="13.5" hidden="1" thickBot="1">
      <c r="B25" s="104"/>
      <c r="C25" s="11"/>
      <c r="D25" s="12" t="s">
        <v>20</v>
      </c>
      <c r="E25" s="12"/>
      <c r="F25" s="12"/>
      <c r="G25" s="12"/>
      <c r="H25" s="12"/>
      <c r="I25" s="13">
        <f>SUM(I21:I24)</f>
        <v>21312.72</v>
      </c>
    </row>
    <row r="26" spans="2:9" ht="12.75" hidden="1">
      <c r="B26" s="96"/>
      <c r="C26" s="7"/>
      <c r="D26" s="105"/>
      <c r="E26" s="105"/>
      <c r="F26" s="105"/>
      <c r="G26" s="105"/>
      <c r="H26" s="105"/>
      <c r="I26" s="106"/>
    </row>
    <row r="27" spans="2:9" ht="12.75" hidden="1">
      <c r="B27" s="3" t="s">
        <v>21</v>
      </c>
      <c r="C27" s="4"/>
      <c r="D27" s="4"/>
      <c r="E27" s="4"/>
      <c r="F27" s="4"/>
      <c r="G27" s="4"/>
      <c r="H27" s="4"/>
      <c r="I27" s="5"/>
    </row>
    <row r="28" spans="2:9" ht="12.75" hidden="1">
      <c r="B28" s="6" t="s">
        <v>4</v>
      </c>
      <c r="C28" s="7"/>
      <c r="D28" s="7"/>
      <c r="E28" s="7"/>
      <c r="F28" s="7"/>
      <c r="G28" s="7"/>
      <c r="H28" s="7"/>
      <c r="I28" s="8">
        <v>57441.21</v>
      </c>
    </row>
    <row r="29" spans="2:9" ht="12.75" hidden="1">
      <c r="B29" s="6" t="s">
        <v>5</v>
      </c>
      <c r="C29" s="7"/>
      <c r="D29" s="7"/>
      <c r="E29" s="7"/>
      <c r="F29" s="7"/>
      <c r="G29" s="7"/>
      <c r="H29" s="7"/>
      <c r="I29" s="8">
        <v>0</v>
      </c>
    </row>
    <row r="30" spans="2:9" ht="12.75" hidden="1">
      <c r="B30" s="6" t="s">
        <v>6</v>
      </c>
      <c r="C30" s="7"/>
      <c r="D30" s="7"/>
      <c r="E30" s="7"/>
      <c r="F30" s="7"/>
      <c r="G30" s="7"/>
      <c r="H30" s="7"/>
      <c r="I30" s="8">
        <v>-432.03</v>
      </c>
    </row>
    <row r="31" spans="2:9" ht="12.75" hidden="1">
      <c r="B31" s="95" t="s">
        <v>7</v>
      </c>
      <c r="C31" s="96"/>
      <c r="D31" s="96"/>
      <c r="E31" s="96"/>
      <c r="F31" s="96"/>
      <c r="G31" s="96"/>
      <c r="H31" s="96"/>
      <c r="I31" s="9">
        <f>SUM(I28:I30)</f>
        <v>57009.18</v>
      </c>
    </row>
    <row r="32" spans="2:13" ht="12.75" hidden="1">
      <c r="B32" s="97">
        <v>42005</v>
      </c>
      <c r="C32" s="98">
        <v>43</v>
      </c>
      <c r="D32" s="98" t="s">
        <v>84</v>
      </c>
      <c r="E32" s="98"/>
      <c r="F32" s="99">
        <f>I31/(C32+C33+C34)*C32</f>
        <v>37142.34454545454</v>
      </c>
      <c r="G32" s="96"/>
      <c r="H32" s="96"/>
      <c r="I32" s="42"/>
      <c r="M32" t="s">
        <v>16</v>
      </c>
    </row>
    <row r="33" spans="2:9" ht="12.75" hidden="1">
      <c r="B33" s="102">
        <v>42005</v>
      </c>
      <c r="C33" s="96">
        <v>4</v>
      </c>
      <c r="D33" s="96" t="s">
        <v>88</v>
      </c>
      <c r="E33" s="96"/>
      <c r="F33" s="107">
        <f>I31/(C32+C33+C34)*C33</f>
        <v>3455.101818181818</v>
      </c>
      <c r="G33" s="96"/>
      <c r="H33" s="96"/>
      <c r="I33" s="42"/>
    </row>
    <row r="34" spans="2:9" ht="13.5" hidden="1" thickBot="1">
      <c r="B34" s="100">
        <v>42005</v>
      </c>
      <c r="C34" s="73">
        <v>19</v>
      </c>
      <c r="D34" s="73" t="s">
        <v>85</v>
      </c>
      <c r="E34" s="73"/>
      <c r="F34" s="101">
        <f>I31/(C32+C33+C34)*C34</f>
        <v>16411.733636363635</v>
      </c>
      <c r="G34" s="96"/>
      <c r="H34" s="96"/>
      <c r="I34" s="9"/>
    </row>
    <row r="35" spans="2:9" ht="12.75" hidden="1">
      <c r="B35" s="102" t="s">
        <v>89</v>
      </c>
      <c r="C35" s="96"/>
      <c r="D35" s="96"/>
      <c r="E35" s="96"/>
      <c r="F35" s="103"/>
      <c r="G35" s="96"/>
      <c r="H35" s="96"/>
      <c r="I35" s="8">
        <f>-F33</f>
        <v>-3455.101818181818</v>
      </c>
    </row>
    <row r="36" spans="2:9" ht="12.75" hidden="1">
      <c r="B36" s="102" t="s">
        <v>86</v>
      </c>
      <c r="C36" s="96"/>
      <c r="D36" s="96"/>
      <c r="E36" s="96"/>
      <c r="F36" s="103"/>
      <c r="G36" s="96"/>
      <c r="H36" s="96"/>
      <c r="I36" s="8">
        <f>-F34</f>
        <v>-16411.733636363635</v>
      </c>
    </row>
    <row r="37" spans="2:9" ht="13.5" hidden="1" thickBot="1">
      <c r="B37" s="104"/>
      <c r="C37" s="11"/>
      <c r="D37" s="12" t="s">
        <v>22</v>
      </c>
      <c r="E37" s="12"/>
      <c r="F37" s="12"/>
      <c r="G37" s="12"/>
      <c r="H37" s="12"/>
      <c r="I37" s="13">
        <f>SUM(I31:I36)</f>
        <v>37142.34454545455</v>
      </c>
    </row>
    <row r="38" spans="2:9" s="41" customFormat="1" ht="12.75" hidden="1">
      <c r="B38" s="7"/>
      <c r="C38" s="7"/>
      <c r="D38" s="105"/>
      <c r="E38" s="105"/>
      <c r="F38" s="105"/>
      <c r="G38" s="105"/>
      <c r="H38" s="105"/>
      <c r="I38" s="106"/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36987.57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0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-3180.93</v>
      </c>
    </row>
    <row r="44" spans="2:9" ht="12.75" hidden="1">
      <c r="B44" s="95" t="s">
        <v>7</v>
      </c>
      <c r="C44" s="96"/>
      <c r="D44" s="96"/>
      <c r="E44" s="96"/>
      <c r="F44" s="96"/>
      <c r="G44" s="96"/>
      <c r="H44" s="96"/>
      <c r="I44" s="9">
        <f>SUM(I41:I43)</f>
        <v>33806.64</v>
      </c>
    </row>
    <row r="45" spans="2:9" ht="13.5" hidden="1" thickBot="1">
      <c r="B45" s="10"/>
      <c r="C45" s="11"/>
      <c r="D45" s="12" t="s">
        <v>24</v>
      </c>
      <c r="E45" s="12"/>
      <c r="F45" s="12"/>
      <c r="G45" s="12"/>
      <c r="H45" s="12"/>
      <c r="I45" s="13">
        <f>I44</f>
        <v>33806.64</v>
      </c>
    </row>
    <row r="46" ht="12.75" hidden="1"/>
    <row r="47" spans="2:9" ht="13.5" hidden="1" thickBot="1">
      <c r="B47" s="18" t="s">
        <v>25</v>
      </c>
      <c r="C47" s="18"/>
      <c r="D47" s="18"/>
      <c r="E47" s="18"/>
      <c r="F47" s="18"/>
      <c r="G47" s="18"/>
      <c r="H47" s="18"/>
      <c r="I47" s="13">
        <f>I13+I25+I37+I45</f>
        <v>143559.0631581713</v>
      </c>
    </row>
    <row r="48" spans="2:9" ht="12.75" hidden="1">
      <c r="B48" s="18"/>
      <c r="C48" s="18"/>
      <c r="D48" s="18"/>
      <c r="E48" s="18"/>
      <c r="F48" s="18"/>
      <c r="G48" s="18"/>
      <c r="H48" s="18"/>
      <c r="I48" s="106"/>
    </row>
    <row r="49" spans="2:9" ht="12.75" hidden="1">
      <c r="B49" s="27" t="s">
        <v>43</v>
      </c>
      <c r="C49" s="28"/>
      <c r="D49" s="27"/>
      <c r="E49" s="27"/>
      <c r="F49" s="27"/>
      <c r="G49" s="27"/>
      <c r="H49" s="19"/>
      <c r="I49" s="106">
        <f>I47</f>
        <v>143559.0631581713</v>
      </c>
    </row>
    <row r="50" ht="12.75" hidden="1"/>
    <row r="51" spans="2:8" ht="12.75" hidden="1">
      <c r="B51" s="30" t="s">
        <v>44</v>
      </c>
      <c r="C51" s="30"/>
      <c r="D51" s="30"/>
      <c r="E51" s="30"/>
      <c r="F51" s="30"/>
      <c r="G51" s="31"/>
      <c r="H51" s="32"/>
    </row>
    <row r="52" spans="2:7" ht="12.75" hidden="1">
      <c r="B52" t="s">
        <v>45</v>
      </c>
      <c r="G52" s="14"/>
    </row>
    <row r="53" ht="12.75" hidden="1"/>
    <row r="54" spans="2:9" ht="12.75" hidden="1">
      <c r="B54" s="33" t="s">
        <v>46</v>
      </c>
      <c r="C54" s="34"/>
      <c r="D54" s="4"/>
      <c r="E54" s="4"/>
      <c r="F54" s="4"/>
      <c r="G54" s="35">
        <f>I47</f>
        <v>143559.0631581713</v>
      </c>
      <c r="H54" s="4"/>
      <c r="I54" s="5"/>
    </row>
    <row r="55" spans="2:9" ht="12.75" hidden="1">
      <c r="B55" s="36" t="s">
        <v>47</v>
      </c>
      <c r="C55" s="37"/>
      <c r="D55" s="38"/>
      <c r="E55" s="39"/>
      <c r="F55" s="39"/>
      <c r="G55" s="40">
        <f>I49</f>
        <v>143559.0631581713</v>
      </c>
      <c r="H55" s="41"/>
      <c r="I55" s="42"/>
    </row>
    <row r="56" spans="2:9" ht="12.75" hidden="1">
      <c r="B56" s="43" t="s">
        <v>48</v>
      </c>
      <c r="C56" s="44"/>
      <c r="D56" s="41"/>
      <c r="E56" s="41"/>
      <c r="F56" s="41"/>
      <c r="G56" s="45">
        <f>G54-G55</f>
        <v>0</v>
      </c>
      <c r="H56" s="41"/>
      <c r="I56" s="42"/>
    </row>
    <row r="57" spans="2:9" ht="13.5" hidden="1" thickBot="1">
      <c r="B57" s="46" t="s">
        <v>49</v>
      </c>
      <c r="C57" s="47"/>
      <c r="D57" s="48"/>
      <c r="E57" s="49"/>
      <c r="F57" s="49"/>
      <c r="G57" s="50">
        <f>G56</f>
        <v>0</v>
      </c>
      <c r="H57" s="51"/>
      <c r="I57" s="52">
        <f>G57</f>
        <v>0</v>
      </c>
    </row>
    <row r="58" ht="12.75" hidden="1">
      <c r="I58" s="18"/>
    </row>
    <row r="59" spans="2:9" ht="12.75" hidden="1">
      <c r="B59" s="53" t="s">
        <v>50</v>
      </c>
      <c r="C59" s="1"/>
      <c r="D59" s="1"/>
      <c r="E59" s="1"/>
      <c r="F59" s="1"/>
      <c r="I59" s="26">
        <f>SUM(I49:I58)</f>
        <v>143559.0631581713</v>
      </c>
    </row>
    <row r="60" ht="12.75" hidden="1"/>
    <row r="61" spans="2:7" ht="12.75" hidden="1">
      <c r="B61" s="30" t="s">
        <v>51</v>
      </c>
      <c r="C61" s="30"/>
      <c r="D61" s="30"/>
      <c r="E61" s="30"/>
      <c r="F61" s="30"/>
      <c r="G61" s="31"/>
    </row>
    <row r="62" ht="12.75" hidden="1">
      <c r="B62" s="54"/>
    </row>
    <row r="63" spans="2:7" ht="12.75" hidden="1">
      <c r="B63" s="54" t="s">
        <v>52</v>
      </c>
      <c r="C63" s="54"/>
      <c r="D63" s="54"/>
      <c r="E63" s="54"/>
      <c r="F63" s="54"/>
      <c r="G63" s="54"/>
    </row>
    <row r="64" spans="2:7" ht="12.75" hidden="1">
      <c r="B64" s="54" t="s">
        <v>53</v>
      </c>
      <c r="C64" s="54"/>
      <c r="D64" s="54"/>
      <c r="E64" s="54"/>
      <c r="F64" s="54"/>
      <c r="G64" s="54"/>
    </row>
    <row r="65" spans="2:7" ht="12.75" hidden="1">
      <c r="B65" s="54" t="s">
        <v>54</v>
      </c>
      <c r="C65" s="54"/>
      <c r="D65" s="54"/>
      <c r="E65" s="54"/>
      <c r="F65" s="54"/>
      <c r="G65" s="54"/>
    </row>
    <row r="66" spans="2:7" ht="12.75" hidden="1">
      <c r="B66" s="54"/>
      <c r="C66" s="54"/>
      <c r="D66" s="54"/>
      <c r="E66" s="54"/>
      <c r="F66" s="54"/>
      <c r="G66" s="54"/>
    </row>
    <row r="67" spans="2:7" ht="12.75" hidden="1">
      <c r="B67" s="54"/>
      <c r="C67" s="54"/>
      <c r="D67" s="54"/>
      <c r="E67" s="54"/>
      <c r="F67" s="54"/>
      <c r="G67" s="54"/>
    </row>
    <row r="68" spans="2:4" ht="12.75" hidden="1">
      <c r="B68" s="55" t="s">
        <v>55</v>
      </c>
      <c r="C68" s="56"/>
      <c r="D68" s="41"/>
    </row>
    <row r="69" spans="2:4" ht="12.75" hidden="1">
      <c r="B69" s="57" t="s">
        <v>56</v>
      </c>
      <c r="C69" s="58"/>
      <c r="D69" s="59">
        <v>256</v>
      </c>
    </row>
    <row r="70" spans="2:4" ht="12.75" hidden="1">
      <c r="B70" s="60" t="s">
        <v>57</v>
      </c>
      <c r="C70" s="61"/>
      <c r="D70" s="62">
        <v>251</v>
      </c>
    </row>
    <row r="71" spans="2:4" ht="12.75" hidden="1">
      <c r="B71" s="63" t="s">
        <v>58</v>
      </c>
      <c r="C71" s="56"/>
      <c r="D71" s="64">
        <f>(D69+D70)/2</f>
        <v>253.5</v>
      </c>
    </row>
    <row r="72" spans="2:9" ht="12.75" hidden="1">
      <c r="B72" s="54"/>
      <c r="F72" s="65"/>
      <c r="G72" s="66" t="s">
        <v>59</v>
      </c>
      <c r="H72" s="66"/>
      <c r="I72" s="67"/>
    </row>
    <row r="73" spans="2:9" ht="12.75" hidden="1">
      <c r="B73" s="55" t="s">
        <v>55</v>
      </c>
      <c r="C73" s="56"/>
      <c r="D73" s="41"/>
      <c r="F73" s="68">
        <f>D76-D71</f>
        <v>-11</v>
      </c>
      <c r="G73" s="54" t="s">
        <v>60</v>
      </c>
      <c r="H73" s="69"/>
      <c r="I73" s="42"/>
    </row>
    <row r="74" spans="2:9" ht="13.5" hidden="1" thickBot="1">
      <c r="B74" s="57" t="s">
        <v>61</v>
      </c>
      <c r="C74" s="58"/>
      <c r="D74" s="70">
        <f>238+12</f>
        <v>250</v>
      </c>
      <c r="F74" s="71">
        <f>F73/D71*100</f>
        <v>-4.339250493096647</v>
      </c>
      <c r="G74" s="72" t="s">
        <v>62</v>
      </c>
      <c r="H74" s="73"/>
      <c r="I74" s="52">
        <f>I59*F74/100</f>
        <v>-6229.387355975876</v>
      </c>
    </row>
    <row r="75" spans="2:9" ht="12.75" hidden="1">
      <c r="B75" s="60" t="s">
        <v>63</v>
      </c>
      <c r="C75" s="61"/>
      <c r="D75" s="74">
        <f>227+8</f>
        <v>235</v>
      </c>
      <c r="E75" s="54"/>
      <c r="F75" s="54"/>
      <c r="G75" s="54"/>
      <c r="H75" s="54"/>
      <c r="I75" s="16"/>
    </row>
    <row r="76" spans="2:9" ht="12.75" hidden="1">
      <c r="B76" s="63" t="s">
        <v>58</v>
      </c>
      <c r="C76" s="56"/>
      <c r="D76" s="75">
        <f>(D74+D75)/2</f>
        <v>242.5</v>
      </c>
      <c r="E76" s="54"/>
      <c r="F76" s="54"/>
      <c r="G76" s="54"/>
      <c r="H76" s="54"/>
      <c r="I76" s="16"/>
    </row>
    <row r="77" spans="2:9" ht="12.75">
      <c r="B77" s="69"/>
      <c r="C77" s="41"/>
      <c r="D77" s="54"/>
      <c r="E77" s="54"/>
      <c r="F77" s="54"/>
      <c r="G77" s="54"/>
      <c r="H77" s="54"/>
      <c r="I77" s="16"/>
    </row>
    <row r="78" spans="2:9" ht="13.5" thickBot="1">
      <c r="B78" s="69"/>
      <c r="C78" s="41"/>
      <c r="D78" s="76"/>
      <c r="E78" s="54"/>
      <c r="F78" s="54"/>
      <c r="G78" s="54"/>
      <c r="H78" s="54"/>
      <c r="I78" s="16"/>
    </row>
    <row r="79" spans="2:9" ht="13.5" thickBot="1">
      <c r="B79" s="27" t="s">
        <v>64</v>
      </c>
      <c r="C79" s="28"/>
      <c r="D79" s="27"/>
      <c r="E79" s="27"/>
      <c r="F79" s="27"/>
      <c r="G79" s="27"/>
      <c r="H79" s="19"/>
      <c r="I79" s="13">
        <f>SUM(I59:I76)</f>
        <v>137329.67580219544</v>
      </c>
    </row>
    <row r="81" spans="2:9" ht="12.75">
      <c r="B81" s="27" t="s">
        <v>119</v>
      </c>
      <c r="C81" s="1"/>
      <c r="D81" s="1"/>
      <c r="E81" s="1"/>
      <c r="F81" s="1"/>
      <c r="G81" s="1"/>
      <c r="I81" s="86">
        <f>I79</f>
        <v>137329.67580219544</v>
      </c>
    </row>
    <row r="82" spans="2:7" ht="12.75">
      <c r="B82" s="1"/>
      <c r="C82" s="1"/>
      <c r="D82" s="1"/>
      <c r="E82" s="1"/>
      <c r="F82" s="1"/>
      <c r="G82" s="1"/>
    </row>
    <row r="83" spans="2:9" ht="12.75">
      <c r="B83" s="27" t="s">
        <v>138</v>
      </c>
      <c r="C83" s="1"/>
      <c r="D83" s="1"/>
      <c r="E83" s="1"/>
      <c r="F83" s="1"/>
      <c r="G83" s="1"/>
      <c r="I83" s="26">
        <f>I81</f>
        <v>137329.67580219544</v>
      </c>
    </row>
    <row r="84" spans="2:9" ht="12.75">
      <c r="B84" s="27"/>
      <c r="C84" s="1"/>
      <c r="D84" s="1"/>
      <c r="E84" s="1"/>
      <c r="F84" s="1"/>
      <c r="G84" s="1"/>
      <c r="I84" s="14"/>
    </row>
    <row r="85" spans="2:9" ht="12.75">
      <c r="B85" s="1" t="s">
        <v>131</v>
      </c>
      <c r="C85" s="28"/>
      <c r="D85" s="27"/>
      <c r="E85" s="27"/>
      <c r="F85" s="27"/>
      <c r="G85" s="27"/>
      <c r="I85" s="86">
        <v>137329.68</v>
      </c>
    </row>
    <row r="86" spans="2:7" ht="12.75">
      <c r="B86" s="1"/>
      <c r="C86" s="1"/>
      <c r="D86" s="1"/>
      <c r="E86" s="1"/>
      <c r="F86" s="1"/>
      <c r="G86" s="1"/>
    </row>
    <row r="87" spans="2:8" ht="12.75">
      <c r="B87" s="30" t="s">
        <v>72</v>
      </c>
      <c r="C87" s="30"/>
      <c r="D87" s="30"/>
      <c r="E87" s="30"/>
      <c r="F87" s="30"/>
      <c r="G87" s="31"/>
      <c r="H87" s="32"/>
    </row>
    <row r="88" spans="2:7" ht="12.75">
      <c r="B88" t="s">
        <v>132</v>
      </c>
      <c r="G88" s="14"/>
    </row>
    <row r="89" ht="13.5" thickBot="1"/>
    <row r="90" spans="2:9" ht="12.75">
      <c r="B90" s="33" t="s">
        <v>73</v>
      </c>
      <c r="C90" s="34"/>
      <c r="D90" s="4"/>
      <c r="E90" s="4"/>
      <c r="F90" s="4"/>
      <c r="G90" s="35">
        <f>I79</f>
        <v>137329.67580219544</v>
      </c>
      <c r="H90" s="4"/>
      <c r="I90" s="5"/>
    </row>
    <row r="91" spans="2:9" ht="12.75">
      <c r="B91" s="36" t="s">
        <v>133</v>
      </c>
      <c r="C91" s="37"/>
      <c r="D91" s="38"/>
      <c r="E91" s="39"/>
      <c r="F91" s="39"/>
      <c r="G91" s="40">
        <f>I85</f>
        <v>137329.68</v>
      </c>
      <c r="H91" s="41"/>
      <c r="I91" s="42"/>
    </row>
    <row r="92" spans="2:9" ht="13.5" thickBot="1">
      <c r="B92" s="87" t="s">
        <v>134</v>
      </c>
      <c r="C92" s="88"/>
      <c r="D92" s="89"/>
      <c r="E92" s="89"/>
      <c r="F92" s="90"/>
      <c r="G92" s="45">
        <f>G90-G91</f>
        <v>-0.004197804548311979</v>
      </c>
      <c r="H92" s="41"/>
      <c r="I92" s="42"/>
    </row>
    <row r="93" spans="2:9" ht="13.5" thickBot="1">
      <c r="B93" s="46" t="s">
        <v>74</v>
      </c>
      <c r="C93" s="47"/>
      <c r="D93" s="48"/>
      <c r="E93" s="49"/>
      <c r="F93" s="49"/>
      <c r="G93" s="50">
        <f>G92</f>
        <v>-0.004197804548311979</v>
      </c>
      <c r="H93" s="51"/>
      <c r="I93" s="52">
        <f>G93</f>
        <v>-0.004197804548311979</v>
      </c>
    </row>
    <row r="94" ht="12.75">
      <c r="I94" s="18"/>
    </row>
    <row r="95" spans="2:9" ht="12.75">
      <c r="B95" s="53" t="s">
        <v>135</v>
      </c>
      <c r="C95" s="1"/>
      <c r="D95" s="1"/>
      <c r="E95" s="1"/>
      <c r="F95" s="1"/>
      <c r="I95" s="26">
        <f>I85+I93</f>
        <v>137329.67580219544</v>
      </c>
    </row>
    <row r="96" ht="13.5" thickBot="1"/>
    <row r="97" spans="2:9" ht="13.5" thickBot="1">
      <c r="B97" s="27" t="s">
        <v>139</v>
      </c>
      <c r="C97" s="28"/>
      <c r="D97" s="27"/>
      <c r="E97" s="27"/>
      <c r="F97" s="27"/>
      <c r="G97" s="27"/>
      <c r="I97" s="13">
        <f>I95</f>
        <v>137329.67580219544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98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6" max="6" width="10.00390625" style="0" bestFit="1" customWidth="1"/>
    <col min="8" max="8" width="17.57421875" style="0" customWidth="1"/>
    <col min="9" max="9" width="17.28125" style="0" customWidth="1"/>
  </cols>
  <sheetData>
    <row r="2" spans="2:9" ht="33" customHeight="1">
      <c r="B2" s="113" t="s">
        <v>90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91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69394.74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-1650.9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67743.84000000001</v>
      </c>
    </row>
    <row r="10" spans="2:9" ht="12.75" hidden="1">
      <c r="B10" s="97">
        <v>42005</v>
      </c>
      <c r="C10" s="98">
        <v>131</v>
      </c>
      <c r="D10" s="98" t="s">
        <v>84</v>
      </c>
      <c r="E10" s="98"/>
      <c r="F10" s="99">
        <f>I9/(C10+C11)*C10</f>
        <v>51297.35861271677</v>
      </c>
      <c r="G10" s="96"/>
      <c r="H10" s="96"/>
      <c r="I10" s="9"/>
    </row>
    <row r="11" spans="2:9" ht="13.5" hidden="1" thickBot="1">
      <c r="B11" s="100">
        <v>42005</v>
      </c>
      <c r="C11" s="73">
        <v>42</v>
      </c>
      <c r="D11" s="73" t="s">
        <v>85</v>
      </c>
      <c r="E11" s="73"/>
      <c r="F11" s="101">
        <f>I9-F10</f>
        <v>16446.48138728324</v>
      </c>
      <c r="G11" s="96"/>
      <c r="H11" s="96"/>
      <c r="I11" s="9"/>
    </row>
    <row r="12" spans="2:9" ht="12.75" hidden="1">
      <c r="B12" s="102" t="s">
        <v>92</v>
      </c>
      <c r="C12" s="96"/>
      <c r="D12" s="96"/>
      <c r="E12" s="96"/>
      <c r="F12" s="103"/>
      <c r="G12" s="96"/>
      <c r="H12" s="96"/>
      <c r="I12" s="8">
        <f>-F10</f>
        <v>-51297.35861271677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SUM(I9:I12)</f>
        <v>16446.48138728324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hidden="1">
      <c r="B16" s="6" t="s">
        <v>4</v>
      </c>
      <c r="C16" s="7"/>
      <c r="D16" s="7"/>
      <c r="E16" s="7"/>
      <c r="F16" s="7"/>
      <c r="G16" s="7"/>
      <c r="H16" s="7"/>
      <c r="I16" s="8">
        <v>59416</v>
      </c>
    </row>
    <row r="17" spans="2:9" ht="12.75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hidden="1">
      <c r="B18" s="6" t="s">
        <v>6</v>
      </c>
      <c r="C18" s="7"/>
      <c r="D18" s="7"/>
      <c r="E18" s="7"/>
      <c r="F18" s="7"/>
      <c r="G18" s="7"/>
      <c r="H18" s="7"/>
      <c r="I18" s="8">
        <v>-111.01</v>
      </c>
    </row>
    <row r="19" spans="2:9" ht="12.75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59304.99</v>
      </c>
    </row>
    <row r="20" spans="2:9" ht="12.75" hidden="1">
      <c r="B20" s="95" t="s">
        <v>87</v>
      </c>
      <c r="C20" s="96"/>
      <c r="D20" s="96"/>
      <c r="E20" s="96"/>
      <c r="F20" s="96"/>
      <c r="G20" s="96"/>
      <c r="H20" s="96"/>
      <c r="I20" s="8">
        <v>-30000</v>
      </c>
    </row>
    <row r="21" spans="2:9" ht="12.75" hidden="1">
      <c r="B21" s="95"/>
      <c r="C21" s="96"/>
      <c r="D21" s="96"/>
      <c r="E21" s="96"/>
      <c r="F21" s="96"/>
      <c r="G21" s="96"/>
      <c r="H21" s="96"/>
      <c r="I21" s="9">
        <f>I19+I20</f>
        <v>29304.989999999998</v>
      </c>
    </row>
    <row r="22" spans="2:9" ht="12.75" hidden="1">
      <c r="B22" s="97">
        <v>42005</v>
      </c>
      <c r="C22" s="98">
        <v>40</v>
      </c>
      <c r="D22" s="98" t="s">
        <v>84</v>
      </c>
      <c r="E22" s="98"/>
      <c r="F22" s="99">
        <f>I21/(C22+C23)*C22</f>
        <v>21312.72</v>
      </c>
      <c r="G22" s="96"/>
      <c r="H22" s="96"/>
      <c r="I22" s="42"/>
    </row>
    <row r="23" spans="2:9" ht="13.5" hidden="1" thickBot="1">
      <c r="B23" s="100">
        <v>42005</v>
      </c>
      <c r="C23" s="73">
        <v>15</v>
      </c>
      <c r="D23" s="73" t="s">
        <v>85</v>
      </c>
      <c r="E23" s="73"/>
      <c r="F23" s="101">
        <f>I21-F22</f>
        <v>7992.269999999997</v>
      </c>
      <c r="G23" s="96"/>
      <c r="H23" s="96"/>
      <c r="I23" s="9"/>
    </row>
    <row r="24" spans="2:9" ht="12.75" hidden="1">
      <c r="B24" s="102" t="s">
        <v>92</v>
      </c>
      <c r="C24" s="96"/>
      <c r="D24" s="96"/>
      <c r="E24" s="96"/>
      <c r="F24" s="103"/>
      <c r="G24" s="96"/>
      <c r="H24" s="96"/>
      <c r="I24" s="8">
        <f>-F22</f>
        <v>-21312.72</v>
      </c>
    </row>
    <row r="25" spans="2:9" ht="13.5" hidden="1" thickBot="1">
      <c r="B25" s="104"/>
      <c r="C25" s="11"/>
      <c r="D25" s="12" t="s">
        <v>20</v>
      </c>
      <c r="E25" s="12"/>
      <c r="F25" s="12"/>
      <c r="G25" s="12"/>
      <c r="H25" s="12"/>
      <c r="I25" s="13">
        <f>SUM(I21:I24)</f>
        <v>7992.269999999997</v>
      </c>
    </row>
    <row r="26" spans="2:9" ht="12.75" hidden="1">
      <c r="B26" s="96"/>
      <c r="C26" s="7"/>
      <c r="D26" s="105"/>
      <c r="E26" s="105"/>
      <c r="F26" s="105"/>
      <c r="G26" s="105"/>
      <c r="H26" s="105"/>
      <c r="I26" s="106"/>
    </row>
    <row r="27" spans="2:9" ht="12.75" hidden="1">
      <c r="B27" s="3" t="s">
        <v>21</v>
      </c>
      <c r="C27" s="4"/>
      <c r="D27" s="4"/>
      <c r="E27" s="4"/>
      <c r="F27" s="4"/>
      <c r="G27" s="4"/>
      <c r="H27" s="4"/>
      <c r="I27" s="5"/>
    </row>
    <row r="28" spans="2:9" ht="12.75" hidden="1">
      <c r="B28" s="6" t="s">
        <v>4</v>
      </c>
      <c r="C28" s="7"/>
      <c r="D28" s="7"/>
      <c r="E28" s="7"/>
      <c r="F28" s="7"/>
      <c r="G28" s="7"/>
      <c r="H28" s="7"/>
      <c r="I28" s="8">
        <v>57441.21</v>
      </c>
    </row>
    <row r="29" spans="2:9" ht="12.75" hidden="1">
      <c r="B29" s="6" t="s">
        <v>5</v>
      </c>
      <c r="C29" s="7"/>
      <c r="D29" s="7"/>
      <c r="E29" s="7"/>
      <c r="F29" s="7"/>
      <c r="G29" s="7"/>
      <c r="H29" s="7"/>
      <c r="I29" s="8">
        <v>0</v>
      </c>
    </row>
    <row r="30" spans="2:9" ht="12.75" hidden="1">
      <c r="B30" s="6" t="s">
        <v>6</v>
      </c>
      <c r="C30" s="7"/>
      <c r="D30" s="7"/>
      <c r="E30" s="7"/>
      <c r="F30" s="7"/>
      <c r="G30" s="7"/>
      <c r="H30" s="7"/>
      <c r="I30" s="8">
        <v>-432.03</v>
      </c>
    </row>
    <row r="31" spans="2:9" ht="12.75" hidden="1">
      <c r="B31" s="95" t="s">
        <v>7</v>
      </c>
      <c r="C31" s="96"/>
      <c r="D31" s="96"/>
      <c r="E31" s="96"/>
      <c r="F31" s="96"/>
      <c r="G31" s="96"/>
      <c r="H31" s="96"/>
      <c r="I31" s="9">
        <f>SUM(I28:I30)</f>
        <v>57009.18</v>
      </c>
    </row>
    <row r="32" spans="2:13" ht="12.75" hidden="1">
      <c r="B32" s="97">
        <v>42005</v>
      </c>
      <c r="C32" s="98">
        <v>43</v>
      </c>
      <c r="D32" s="98" t="s">
        <v>84</v>
      </c>
      <c r="E32" s="98"/>
      <c r="F32" s="99">
        <f>I31/(C32+C33+C34)*C32</f>
        <v>37142.34454545454</v>
      </c>
      <c r="G32" s="96"/>
      <c r="H32" s="96"/>
      <c r="I32" s="42"/>
      <c r="M32" t="s">
        <v>16</v>
      </c>
    </row>
    <row r="33" spans="2:9" ht="12.75" hidden="1">
      <c r="B33" s="102">
        <v>42005</v>
      </c>
      <c r="C33" s="96">
        <v>4</v>
      </c>
      <c r="D33" s="96" t="s">
        <v>88</v>
      </c>
      <c r="E33" s="96"/>
      <c r="F33" s="107">
        <f>I31/(C32+C33+C34)*C33</f>
        <v>3455.101818181818</v>
      </c>
      <c r="G33" s="96"/>
      <c r="H33" s="96"/>
      <c r="I33" s="42"/>
    </row>
    <row r="34" spans="2:9" ht="13.5" hidden="1" thickBot="1">
      <c r="B34" s="100">
        <v>42005</v>
      </c>
      <c r="C34" s="73">
        <v>19</v>
      </c>
      <c r="D34" s="73" t="s">
        <v>85</v>
      </c>
      <c r="E34" s="73"/>
      <c r="F34" s="101">
        <f>I31/(C32+C33+C34)*C34</f>
        <v>16411.733636363635</v>
      </c>
      <c r="G34" s="96"/>
      <c r="H34" s="96"/>
      <c r="I34" s="9"/>
    </row>
    <row r="35" spans="2:9" ht="12.75" hidden="1">
      <c r="B35" s="102" t="s">
        <v>89</v>
      </c>
      <c r="C35" s="96"/>
      <c r="D35" s="96"/>
      <c r="E35" s="96"/>
      <c r="F35" s="103"/>
      <c r="G35" s="96"/>
      <c r="H35" s="96"/>
      <c r="I35" s="8">
        <f>-F33</f>
        <v>-3455.101818181818</v>
      </c>
    </row>
    <row r="36" spans="2:9" ht="12.75" hidden="1">
      <c r="B36" s="102" t="s">
        <v>92</v>
      </c>
      <c r="C36" s="96"/>
      <c r="D36" s="96"/>
      <c r="E36" s="96"/>
      <c r="F36" s="103"/>
      <c r="G36" s="96"/>
      <c r="H36" s="96"/>
      <c r="I36" s="8">
        <f>-F32</f>
        <v>-37142.34454545454</v>
      </c>
    </row>
    <row r="37" spans="2:9" ht="13.5" hidden="1" thickBot="1">
      <c r="B37" s="104"/>
      <c r="C37" s="11"/>
      <c r="D37" s="12" t="s">
        <v>22</v>
      </c>
      <c r="E37" s="12"/>
      <c r="F37" s="12"/>
      <c r="G37" s="12"/>
      <c r="H37" s="12"/>
      <c r="I37" s="13">
        <f>SUM(I31:I36)</f>
        <v>16411.733636363642</v>
      </c>
    </row>
    <row r="38" spans="2:9" s="41" customFormat="1" ht="12.75" hidden="1">
      <c r="B38" s="7"/>
      <c r="C38" s="7"/>
      <c r="D38" s="105"/>
      <c r="E38" s="105"/>
      <c r="F38" s="105"/>
      <c r="G38" s="105"/>
      <c r="H38" s="105"/>
      <c r="I38" s="106"/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12991.1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0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-7165.18</v>
      </c>
    </row>
    <row r="44" spans="2:9" ht="12.75" hidden="1">
      <c r="B44" s="95" t="s">
        <v>7</v>
      </c>
      <c r="C44" s="96"/>
      <c r="D44" s="96"/>
      <c r="E44" s="96"/>
      <c r="F44" s="96"/>
      <c r="G44" s="96"/>
      <c r="H44" s="96"/>
      <c r="I44" s="9">
        <f>SUM(I41:I43)</f>
        <v>5825.92</v>
      </c>
    </row>
    <row r="45" spans="2:9" ht="13.5" hidden="1" thickBot="1">
      <c r="B45" s="10"/>
      <c r="C45" s="11"/>
      <c r="D45" s="12" t="s">
        <v>24</v>
      </c>
      <c r="E45" s="12"/>
      <c r="F45" s="12"/>
      <c r="G45" s="12"/>
      <c r="H45" s="12"/>
      <c r="I45" s="13">
        <f>I44</f>
        <v>5825.92</v>
      </c>
    </row>
    <row r="46" ht="12.75" hidden="1"/>
    <row r="47" spans="2:9" ht="13.5" hidden="1" thickBot="1">
      <c r="B47" s="18" t="s">
        <v>25</v>
      </c>
      <c r="C47" s="18"/>
      <c r="D47" s="18"/>
      <c r="E47" s="18"/>
      <c r="F47" s="18"/>
      <c r="G47" s="18"/>
      <c r="H47" s="18"/>
      <c r="I47" s="13">
        <f>I13+I25+I37+I45</f>
        <v>46676.405023646876</v>
      </c>
    </row>
    <row r="48" spans="2:9" ht="12.75" hidden="1">
      <c r="B48" s="18"/>
      <c r="C48" s="18"/>
      <c r="D48" s="18"/>
      <c r="E48" s="18"/>
      <c r="F48" s="18"/>
      <c r="G48" s="18"/>
      <c r="H48" s="18"/>
      <c r="I48" s="106"/>
    </row>
    <row r="49" spans="2:9" ht="12.75" hidden="1">
      <c r="B49" s="27" t="s">
        <v>43</v>
      </c>
      <c r="C49" s="28"/>
      <c r="D49" s="27"/>
      <c r="E49" s="27"/>
      <c r="F49" s="27"/>
      <c r="G49" s="27"/>
      <c r="H49" s="19"/>
      <c r="I49" s="106">
        <f>I47</f>
        <v>46676.405023646876</v>
      </c>
    </row>
    <row r="50" ht="12.75" hidden="1"/>
    <row r="51" spans="2:8" ht="12.75" hidden="1">
      <c r="B51" s="30" t="s">
        <v>44</v>
      </c>
      <c r="C51" s="30"/>
      <c r="D51" s="30"/>
      <c r="E51" s="30"/>
      <c r="F51" s="30"/>
      <c r="G51" s="31"/>
      <c r="H51" s="32"/>
    </row>
    <row r="52" spans="2:7" ht="12.75" hidden="1">
      <c r="B52" t="s">
        <v>93</v>
      </c>
      <c r="G52" s="14"/>
    </row>
    <row r="53" ht="12.75" hidden="1"/>
    <row r="54" spans="2:9" ht="12.75" hidden="1">
      <c r="B54" s="33" t="s">
        <v>46</v>
      </c>
      <c r="C54" s="34"/>
      <c r="D54" s="4"/>
      <c r="E54" s="4"/>
      <c r="F54" s="4"/>
      <c r="G54" s="35">
        <f>I47</f>
        <v>46676.405023646876</v>
      </c>
      <c r="H54" s="4"/>
      <c r="I54" s="5"/>
    </row>
    <row r="55" spans="2:9" ht="12.75" hidden="1">
      <c r="B55" s="36" t="s">
        <v>47</v>
      </c>
      <c r="C55" s="37"/>
      <c r="D55" s="38"/>
      <c r="E55" s="39"/>
      <c r="F55" s="39"/>
      <c r="G55" s="40">
        <f>I49</f>
        <v>46676.405023646876</v>
      </c>
      <c r="H55" s="41"/>
      <c r="I55" s="42"/>
    </row>
    <row r="56" spans="2:9" ht="12.75" hidden="1">
      <c r="B56" s="43" t="s">
        <v>48</v>
      </c>
      <c r="C56" s="44"/>
      <c r="D56" s="41"/>
      <c r="E56" s="41"/>
      <c r="F56" s="41"/>
      <c r="G56" s="45">
        <f>G54-G55</f>
        <v>0</v>
      </c>
      <c r="H56" s="41"/>
      <c r="I56" s="42"/>
    </row>
    <row r="57" spans="2:9" ht="13.5" hidden="1" thickBot="1">
      <c r="B57" s="46" t="s">
        <v>49</v>
      </c>
      <c r="C57" s="47"/>
      <c r="D57" s="48"/>
      <c r="E57" s="49"/>
      <c r="F57" s="49"/>
      <c r="G57" s="50">
        <f>G56</f>
        <v>0</v>
      </c>
      <c r="H57" s="51"/>
      <c r="I57" s="52">
        <f>G57</f>
        <v>0</v>
      </c>
    </row>
    <row r="58" ht="12.75" hidden="1">
      <c r="I58" s="18"/>
    </row>
    <row r="59" spans="2:9" ht="12.75" hidden="1">
      <c r="B59" s="53" t="s">
        <v>80</v>
      </c>
      <c r="C59" s="1"/>
      <c r="D59" s="1"/>
      <c r="E59" s="1"/>
      <c r="F59" s="1"/>
      <c r="I59" s="26">
        <f>SUM(I49:I58)</f>
        <v>46676.405023646876</v>
      </c>
    </row>
    <row r="60" ht="12.75" hidden="1"/>
    <row r="61" spans="2:7" ht="12.75" hidden="1">
      <c r="B61" s="30" t="s">
        <v>51</v>
      </c>
      <c r="C61" s="30"/>
      <c r="D61" s="30"/>
      <c r="E61" s="30"/>
      <c r="F61" s="30"/>
      <c r="G61" s="31"/>
    </row>
    <row r="62" ht="12.75" hidden="1">
      <c r="B62" s="54"/>
    </row>
    <row r="63" spans="2:7" ht="12.75" hidden="1">
      <c r="B63" s="54" t="s">
        <v>52</v>
      </c>
      <c r="C63" s="54"/>
      <c r="D63" s="54"/>
      <c r="E63" s="54"/>
      <c r="F63" s="54"/>
      <c r="G63" s="54"/>
    </row>
    <row r="64" spans="2:7" ht="12.75" hidden="1">
      <c r="B64" s="54" t="s">
        <v>53</v>
      </c>
      <c r="C64" s="54"/>
      <c r="D64" s="54"/>
      <c r="E64" s="54"/>
      <c r="F64" s="54"/>
      <c r="G64" s="54"/>
    </row>
    <row r="65" spans="2:7" ht="12.75" hidden="1">
      <c r="B65" s="54" t="s">
        <v>54</v>
      </c>
      <c r="C65" s="54"/>
      <c r="D65" s="54"/>
      <c r="E65" s="54"/>
      <c r="F65" s="54"/>
      <c r="G65" s="54"/>
    </row>
    <row r="66" spans="2:7" ht="12.75" hidden="1">
      <c r="B66" s="54"/>
      <c r="C66" s="54"/>
      <c r="D66" s="54"/>
      <c r="E66" s="54"/>
      <c r="F66" s="54"/>
      <c r="G66" s="54"/>
    </row>
    <row r="67" spans="2:7" ht="12.75" hidden="1">
      <c r="B67" s="54"/>
      <c r="C67" s="54"/>
      <c r="D67" s="54"/>
      <c r="E67" s="54"/>
      <c r="F67" s="54"/>
      <c r="G67" s="54"/>
    </row>
    <row r="68" spans="2:4" ht="12.75" hidden="1">
      <c r="B68" s="55" t="s">
        <v>81</v>
      </c>
      <c r="C68" s="56"/>
      <c r="D68" s="41"/>
    </row>
    <row r="69" spans="2:4" ht="12.75" hidden="1">
      <c r="B69" s="57" t="s">
        <v>56</v>
      </c>
      <c r="C69" s="58"/>
      <c r="D69" s="59">
        <v>98</v>
      </c>
    </row>
    <row r="70" spans="2:4" ht="12.75" hidden="1">
      <c r="B70" s="60" t="s">
        <v>57</v>
      </c>
      <c r="C70" s="61"/>
      <c r="D70" s="62">
        <v>96</v>
      </c>
    </row>
    <row r="71" spans="2:4" ht="12.75" hidden="1">
      <c r="B71" s="63" t="s">
        <v>58</v>
      </c>
      <c r="C71" s="56"/>
      <c r="D71" s="64">
        <f>(D69+D70)/2</f>
        <v>97</v>
      </c>
    </row>
    <row r="72" spans="2:9" ht="12.75" hidden="1">
      <c r="B72" s="54"/>
      <c r="F72" s="65"/>
      <c r="G72" s="66" t="s">
        <v>59</v>
      </c>
      <c r="H72" s="66"/>
      <c r="I72" s="67"/>
    </row>
    <row r="73" spans="2:9" ht="12.75" hidden="1">
      <c r="B73" s="55" t="s">
        <v>81</v>
      </c>
      <c r="C73" s="56"/>
      <c r="D73" s="41"/>
      <c r="F73" s="68">
        <f>D76-D71</f>
        <v>-3.5</v>
      </c>
      <c r="G73" s="54" t="s">
        <v>60</v>
      </c>
      <c r="H73" s="69"/>
      <c r="I73" s="42"/>
    </row>
    <row r="74" spans="2:9" ht="13.5" hidden="1" thickBot="1">
      <c r="B74" s="57" t="s">
        <v>61</v>
      </c>
      <c r="C74" s="58"/>
      <c r="D74" s="70">
        <f>89+8</f>
        <v>97</v>
      </c>
      <c r="F74" s="71">
        <f>F73/D71*100</f>
        <v>-3.608247422680412</v>
      </c>
      <c r="G74" s="72" t="s">
        <v>62</v>
      </c>
      <c r="H74" s="73"/>
      <c r="I74" s="52">
        <f>I59*F74/100</f>
        <v>-1684.2001812656088</v>
      </c>
    </row>
    <row r="75" spans="2:9" ht="12.75" hidden="1">
      <c r="B75" s="60" t="s">
        <v>63</v>
      </c>
      <c r="C75" s="61"/>
      <c r="D75" s="74">
        <f>84+6</f>
        <v>90</v>
      </c>
      <c r="E75" s="54"/>
      <c r="F75" s="54"/>
      <c r="G75" s="54"/>
      <c r="H75" s="54"/>
      <c r="I75" s="16"/>
    </row>
    <row r="76" spans="2:9" ht="12.75" hidden="1">
      <c r="B76" s="63" t="s">
        <v>58</v>
      </c>
      <c r="C76" s="56"/>
      <c r="D76" s="75">
        <f>(D74+D75)/2</f>
        <v>93.5</v>
      </c>
      <c r="E76" s="54"/>
      <c r="F76" s="54"/>
      <c r="G76" s="54"/>
      <c r="H76" s="54"/>
      <c r="I76" s="16"/>
    </row>
    <row r="77" spans="2:9" ht="12.75" hidden="1">
      <c r="B77" s="69"/>
      <c r="C77" s="41"/>
      <c r="D77" s="76"/>
      <c r="E77" s="54"/>
      <c r="F77" s="54"/>
      <c r="G77" s="54"/>
      <c r="H77" s="54"/>
      <c r="I77" s="16"/>
    </row>
    <row r="78" spans="2:9" ht="12.75">
      <c r="B78" s="69"/>
      <c r="C78" s="41"/>
      <c r="D78" s="76"/>
      <c r="E78" s="54"/>
      <c r="F78" s="54"/>
      <c r="G78" s="54"/>
      <c r="H78" s="54"/>
      <c r="I78" s="16"/>
    </row>
    <row r="79" spans="2:9" ht="13.5" thickBot="1">
      <c r="B79" s="69"/>
      <c r="C79" s="41"/>
      <c r="D79" s="76"/>
      <c r="E79" s="54"/>
      <c r="F79" s="54"/>
      <c r="G79" s="54"/>
      <c r="H79" s="54"/>
      <c r="I79" s="16"/>
    </row>
    <row r="80" spans="2:9" ht="13.5" thickBot="1">
      <c r="B80" s="27" t="s">
        <v>64</v>
      </c>
      <c r="C80" s="28"/>
      <c r="D80" s="27"/>
      <c r="E80" s="27"/>
      <c r="F80" s="27"/>
      <c r="G80" s="27"/>
      <c r="H80" s="19"/>
      <c r="I80" s="13">
        <f>SUM(I59:I76)</f>
        <v>44992.20484238127</v>
      </c>
    </row>
    <row r="82" spans="2:9" ht="12.75">
      <c r="B82" s="27" t="s">
        <v>119</v>
      </c>
      <c r="C82" s="1"/>
      <c r="D82" s="1"/>
      <c r="E82" s="1"/>
      <c r="F82" s="1"/>
      <c r="G82" s="1"/>
      <c r="I82" s="86">
        <f>I80</f>
        <v>44992.20484238127</v>
      </c>
    </row>
    <row r="83" spans="2:7" ht="12.75">
      <c r="B83" s="1"/>
      <c r="C83" s="1"/>
      <c r="D83" s="1"/>
      <c r="E83" s="1"/>
      <c r="F83" s="1"/>
      <c r="G83" s="1"/>
    </row>
    <row r="84" spans="2:9" ht="12.75">
      <c r="B84" s="27" t="s">
        <v>138</v>
      </c>
      <c r="C84" s="1"/>
      <c r="D84" s="1"/>
      <c r="E84" s="1"/>
      <c r="F84" s="1"/>
      <c r="G84" s="1"/>
      <c r="I84" s="86">
        <f>I82</f>
        <v>44992.20484238127</v>
      </c>
    </row>
    <row r="85" spans="2:7" ht="12.75">
      <c r="B85" s="1"/>
      <c r="C85" s="1"/>
      <c r="D85" s="1"/>
      <c r="E85" s="1"/>
      <c r="F85" s="1"/>
      <c r="G85" s="1"/>
    </row>
    <row r="86" spans="2:9" ht="12.75">
      <c r="B86" s="1" t="s">
        <v>131</v>
      </c>
      <c r="C86" s="28"/>
      <c r="D86" s="27"/>
      <c r="E86" s="27"/>
      <c r="F86" s="27"/>
      <c r="G86" s="27"/>
      <c r="I86" s="86">
        <f>I82</f>
        <v>44992.20484238127</v>
      </c>
    </row>
    <row r="87" spans="2:7" ht="12.75">
      <c r="B87" s="1"/>
      <c r="C87" s="1"/>
      <c r="D87" s="1"/>
      <c r="E87" s="1"/>
      <c r="F87" s="1"/>
      <c r="G87" s="1"/>
    </row>
    <row r="88" spans="2:8" ht="12.75">
      <c r="B88" s="30" t="s">
        <v>72</v>
      </c>
      <c r="C88" s="30"/>
      <c r="D88" s="30"/>
      <c r="E88" s="30"/>
      <c r="F88" s="30"/>
      <c r="G88" s="31"/>
      <c r="H88" s="32"/>
    </row>
    <row r="89" spans="2:7" ht="12.75">
      <c r="B89" t="s">
        <v>132</v>
      </c>
      <c r="G89" s="14"/>
    </row>
    <row r="90" ht="13.5" thickBot="1"/>
    <row r="91" spans="2:9" ht="12.75">
      <c r="B91" s="33" t="s">
        <v>73</v>
      </c>
      <c r="C91" s="34"/>
      <c r="D91" s="4"/>
      <c r="E91" s="4"/>
      <c r="F91" s="4"/>
      <c r="G91" s="35">
        <f>I80</f>
        <v>44992.20484238127</v>
      </c>
      <c r="H91" s="4"/>
      <c r="I91" s="5"/>
    </row>
    <row r="92" spans="2:9" ht="12.75">
      <c r="B92" s="36" t="s">
        <v>133</v>
      </c>
      <c r="C92" s="37"/>
      <c r="D92" s="38"/>
      <c r="E92" s="39"/>
      <c r="F92" s="39"/>
      <c r="G92" s="40">
        <f>I82</f>
        <v>44992.20484238127</v>
      </c>
      <c r="H92" s="41"/>
      <c r="I92" s="42"/>
    </row>
    <row r="93" spans="2:9" ht="13.5" thickBot="1">
      <c r="B93" s="87" t="s">
        <v>134</v>
      </c>
      <c r="C93" s="88"/>
      <c r="D93" s="89"/>
      <c r="E93" s="89"/>
      <c r="F93" s="90"/>
      <c r="G93" s="45">
        <f>G91-G92</f>
        <v>0</v>
      </c>
      <c r="H93" s="41"/>
      <c r="I93" s="42"/>
    </row>
    <row r="94" spans="2:9" ht="13.5" thickBot="1">
      <c r="B94" s="46" t="s">
        <v>74</v>
      </c>
      <c r="C94" s="47"/>
      <c r="D94" s="48"/>
      <c r="E94" s="49"/>
      <c r="F94" s="49"/>
      <c r="G94" s="50">
        <f>G93</f>
        <v>0</v>
      </c>
      <c r="H94" s="51"/>
      <c r="I94" s="52">
        <f>G94</f>
        <v>0</v>
      </c>
    </row>
    <row r="95" ht="12.75">
      <c r="I95" s="18"/>
    </row>
    <row r="96" spans="2:9" ht="12.75">
      <c r="B96" s="53" t="s">
        <v>135</v>
      </c>
      <c r="C96" s="1"/>
      <c r="D96" s="1"/>
      <c r="E96" s="1"/>
      <c r="F96" s="1"/>
      <c r="I96" s="26">
        <f>SUM(I86:I94)</f>
        <v>44992.20484238127</v>
      </c>
    </row>
    <row r="97" ht="13.5" thickBot="1"/>
    <row r="98" spans="2:9" ht="13.5" thickBot="1">
      <c r="B98" s="27" t="s">
        <v>136</v>
      </c>
      <c r="C98" s="28"/>
      <c r="D98" s="27"/>
      <c r="E98" s="27"/>
      <c r="F98" s="27"/>
      <c r="G98" s="27"/>
      <c r="I98" s="13">
        <f>I96</f>
        <v>44992.20484238127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I93"/>
  <sheetViews>
    <sheetView tabSelected="1"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11.57421875" style="0" customWidth="1"/>
    <col min="9" max="9" width="23.7109375" style="0" customWidth="1"/>
  </cols>
  <sheetData>
    <row r="3" spans="2:9" ht="36" customHeight="1">
      <c r="B3" s="113" t="s">
        <v>94</v>
      </c>
      <c r="C3" s="113"/>
      <c r="D3" s="113"/>
      <c r="E3" s="113"/>
      <c r="F3" s="113"/>
      <c r="G3" s="113"/>
      <c r="H3" s="113"/>
      <c r="I3" s="113"/>
    </row>
    <row r="6" ht="12.75">
      <c r="I6" s="94" t="s">
        <v>95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hidden="1">
      <c r="B9" s="6" t="s">
        <v>4</v>
      </c>
      <c r="C9" s="7"/>
      <c r="D9" s="7"/>
      <c r="E9" s="7"/>
      <c r="F9" s="7"/>
      <c r="G9" s="7"/>
      <c r="H9" s="7"/>
      <c r="I9" s="8">
        <v>786851.88</v>
      </c>
    </row>
    <row r="10" spans="2:9" ht="12.75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hidden="1">
      <c r="B11" s="6" t="s">
        <v>6</v>
      </c>
      <c r="C11" s="7"/>
      <c r="D11" s="7"/>
      <c r="E11" s="7"/>
      <c r="F11" s="7"/>
      <c r="G11" s="7"/>
      <c r="H11" s="7"/>
      <c r="I11" s="8">
        <v>-34396.33</v>
      </c>
    </row>
    <row r="12" spans="2:9" ht="12.75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752455.55</v>
      </c>
    </row>
    <row r="13" spans="2:9" ht="12.75" hidden="1">
      <c r="B13" s="97">
        <v>42005</v>
      </c>
      <c r="C13" s="98">
        <v>131</v>
      </c>
      <c r="D13" s="98" t="s">
        <v>84</v>
      </c>
      <c r="E13" s="98"/>
      <c r="F13" s="99">
        <f>I12/(C13+C14)*C13</f>
        <v>569778.4800578036</v>
      </c>
      <c r="G13" s="96"/>
      <c r="H13" s="96"/>
      <c r="I13" s="9"/>
    </row>
    <row r="14" spans="2:9" ht="13.5" hidden="1" thickBot="1">
      <c r="B14" s="100">
        <v>42005</v>
      </c>
      <c r="C14" s="73">
        <v>42</v>
      </c>
      <c r="D14" s="73" t="s">
        <v>85</v>
      </c>
      <c r="E14" s="73"/>
      <c r="F14" s="101">
        <f>I12-F13</f>
        <v>182677.06994219648</v>
      </c>
      <c r="G14" s="96"/>
      <c r="H14" s="96"/>
      <c r="I14" s="9"/>
    </row>
    <row r="15" spans="2:9" ht="12.75" hidden="1">
      <c r="B15" s="102" t="s">
        <v>96</v>
      </c>
      <c r="C15" s="96"/>
      <c r="D15" s="96"/>
      <c r="E15" s="96"/>
      <c r="F15" s="103"/>
      <c r="G15" s="96"/>
      <c r="H15" s="96"/>
      <c r="I15" s="8">
        <f>-F14</f>
        <v>-182677.06994219648</v>
      </c>
    </row>
    <row r="16" spans="2:9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SUM(I12:I15)</f>
        <v>569778.4800578036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355664.33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-27593.09</v>
      </c>
    </row>
    <row r="22" spans="2:9" ht="12.75" hidden="1">
      <c r="B22" s="95" t="s">
        <v>7</v>
      </c>
      <c r="C22" s="96"/>
      <c r="D22" s="96"/>
      <c r="E22" s="96"/>
      <c r="F22" s="96"/>
      <c r="G22" s="96"/>
      <c r="H22" s="96"/>
      <c r="I22" s="9">
        <f>SUM(I19:I21)</f>
        <v>328071.24</v>
      </c>
    </row>
    <row r="23" spans="2:9" ht="12.75" hidden="1">
      <c r="B23" s="108" t="s">
        <v>97</v>
      </c>
      <c r="C23" s="109"/>
      <c r="D23" s="109"/>
      <c r="E23" s="109"/>
      <c r="F23" s="109"/>
      <c r="G23" s="109"/>
      <c r="H23" s="109"/>
      <c r="I23" s="17">
        <v>-57.8</v>
      </c>
    </row>
    <row r="24" spans="2:9" ht="12.75" hidden="1">
      <c r="B24" s="108"/>
      <c r="C24" s="109"/>
      <c r="D24" s="109"/>
      <c r="E24" s="109"/>
      <c r="F24" s="109"/>
      <c r="G24" s="109"/>
      <c r="H24" s="109"/>
      <c r="I24" s="110">
        <f>SUM(I22:I23)</f>
        <v>328013.44</v>
      </c>
    </row>
    <row r="25" spans="2:9" ht="12.75" hidden="1">
      <c r="B25" s="97">
        <v>42005</v>
      </c>
      <c r="C25" s="98">
        <v>40</v>
      </c>
      <c r="D25" s="98" t="s">
        <v>84</v>
      </c>
      <c r="E25" s="98"/>
      <c r="F25" s="99">
        <f>I24/(C25+C26)*C25</f>
        <v>238555.2290909091</v>
      </c>
      <c r="G25" s="96"/>
      <c r="H25" s="96"/>
      <c r="I25" s="42"/>
    </row>
    <row r="26" spans="2:9" ht="13.5" hidden="1" thickBot="1">
      <c r="B26" s="100">
        <v>42005</v>
      </c>
      <c r="C26" s="73">
        <v>15</v>
      </c>
      <c r="D26" s="73" t="s">
        <v>85</v>
      </c>
      <c r="E26" s="73"/>
      <c r="F26" s="101">
        <f>I24-F25</f>
        <v>89458.2109090909</v>
      </c>
      <c r="G26" s="96"/>
      <c r="H26" s="96"/>
      <c r="I26" s="9"/>
    </row>
    <row r="27" spans="2:9" ht="12.75" hidden="1">
      <c r="B27" s="102" t="s">
        <v>96</v>
      </c>
      <c r="C27" s="96"/>
      <c r="D27" s="96"/>
      <c r="E27" s="96"/>
      <c r="F27" s="103"/>
      <c r="G27" s="96"/>
      <c r="H27" s="96"/>
      <c r="I27" s="8">
        <f>-F26</f>
        <v>-89458.2109090909</v>
      </c>
    </row>
    <row r="28" spans="2:9" ht="13.5" hidden="1" thickBot="1">
      <c r="B28" s="10"/>
      <c r="C28" s="11"/>
      <c r="D28" s="12" t="s">
        <v>20</v>
      </c>
      <c r="E28" s="12"/>
      <c r="F28" s="12"/>
      <c r="G28" s="12"/>
      <c r="H28" s="12"/>
      <c r="I28" s="13">
        <f>SUM(I24:I27)</f>
        <v>238555.2290909091</v>
      </c>
    </row>
    <row r="29" ht="12.75" hidden="1"/>
    <row r="30" spans="2:9" ht="12.75" hidden="1">
      <c r="B30" s="3" t="s">
        <v>21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4</v>
      </c>
      <c r="C31" s="7"/>
      <c r="D31" s="7"/>
      <c r="E31" s="7"/>
      <c r="F31" s="7"/>
      <c r="G31" s="7"/>
      <c r="H31" s="7"/>
      <c r="I31" s="8">
        <f>116447.92+2620.63</f>
        <v>119068.55</v>
      </c>
    </row>
    <row r="32" spans="2:9" ht="12.75" hidden="1">
      <c r="B32" s="6" t="s">
        <v>5</v>
      </c>
      <c r="C32" s="7"/>
      <c r="D32" s="7"/>
      <c r="E32" s="7"/>
      <c r="F32" s="7"/>
      <c r="G32" s="7"/>
      <c r="H32" s="7"/>
      <c r="I32" s="8">
        <v>0</v>
      </c>
    </row>
    <row r="33" spans="2:9" ht="12.75" hidden="1">
      <c r="B33" s="6" t="s">
        <v>6</v>
      </c>
      <c r="C33" s="7"/>
      <c r="D33" s="7"/>
      <c r="E33" s="7"/>
      <c r="F33" s="7"/>
      <c r="G33" s="7"/>
      <c r="H33" s="7"/>
      <c r="I33" s="8">
        <v>0</v>
      </c>
    </row>
    <row r="34" spans="2:9" ht="12.75" hidden="1">
      <c r="B34" s="95" t="s">
        <v>7</v>
      </c>
      <c r="C34" s="96"/>
      <c r="D34" s="96"/>
      <c r="E34" s="96"/>
      <c r="F34" s="96"/>
      <c r="G34" s="96"/>
      <c r="H34" s="96"/>
      <c r="I34" s="9">
        <f>SUM(I31:I33)</f>
        <v>119068.55</v>
      </c>
    </row>
    <row r="35" spans="2:9" ht="13.5" hidden="1" thickBot="1">
      <c r="B35" s="10"/>
      <c r="C35" s="11"/>
      <c r="D35" s="12" t="s">
        <v>22</v>
      </c>
      <c r="E35" s="12"/>
      <c r="F35" s="12"/>
      <c r="G35" s="12"/>
      <c r="H35" s="12"/>
      <c r="I35" s="13">
        <f>I34</f>
        <v>119068.55</v>
      </c>
    </row>
    <row r="36" ht="12.75" hidden="1"/>
    <row r="37" spans="2:9" ht="12.75" hidden="1">
      <c r="B37" s="3" t="s">
        <v>23</v>
      </c>
      <c r="C37" s="4"/>
      <c r="D37" s="4"/>
      <c r="E37" s="4"/>
      <c r="F37" s="4"/>
      <c r="G37" s="4"/>
      <c r="H37" s="4"/>
      <c r="I37" s="5"/>
    </row>
    <row r="38" spans="2:9" ht="12.75" hidden="1">
      <c r="B38" s="6" t="s">
        <v>4</v>
      </c>
      <c r="C38" s="7"/>
      <c r="D38" s="7"/>
      <c r="E38" s="7"/>
      <c r="F38" s="7"/>
      <c r="G38" s="7"/>
      <c r="H38" s="7"/>
      <c r="I38" s="8">
        <v>169351.24</v>
      </c>
    </row>
    <row r="39" spans="2:9" ht="12.75" hidden="1">
      <c r="B39" s="6" t="s">
        <v>5</v>
      </c>
      <c r="C39" s="7"/>
      <c r="D39" s="7"/>
      <c r="E39" s="7"/>
      <c r="F39" s="7"/>
      <c r="G39" s="7"/>
      <c r="H39" s="7"/>
      <c r="I39" s="8">
        <v>0</v>
      </c>
    </row>
    <row r="40" spans="2:9" ht="12.75" hidden="1">
      <c r="B40" s="6" t="s">
        <v>6</v>
      </c>
      <c r="C40" s="7"/>
      <c r="D40" s="7"/>
      <c r="E40" s="7"/>
      <c r="F40" s="7"/>
      <c r="G40" s="7"/>
      <c r="H40" s="7"/>
      <c r="I40" s="8">
        <v>-14564.21</v>
      </c>
    </row>
    <row r="41" spans="2:9" ht="12.75" hidden="1">
      <c r="B41" s="95" t="s">
        <v>7</v>
      </c>
      <c r="C41" s="96"/>
      <c r="D41" s="96"/>
      <c r="E41" s="96"/>
      <c r="F41" s="96"/>
      <c r="G41" s="96"/>
      <c r="H41" s="96"/>
      <c r="I41" s="9">
        <f>SUM(I38:I40)</f>
        <v>154787.03</v>
      </c>
    </row>
    <row r="42" spans="2:9" ht="13.5" hidden="1" thickBot="1">
      <c r="B42" s="10"/>
      <c r="C42" s="11"/>
      <c r="D42" s="12" t="s">
        <v>24</v>
      </c>
      <c r="E42" s="12"/>
      <c r="F42" s="12"/>
      <c r="G42" s="12"/>
      <c r="H42" s="12"/>
      <c r="I42" s="13">
        <f>I41</f>
        <v>154787.03</v>
      </c>
    </row>
    <row r="43" ht="12.75" hidden="1"/>
    <row r="44" spans="2:9" ht="13.5" hidden="1" thickBot="1">
      <c r="B44" s="18" t="s">
        <v>25</v>
      </c>
      <c r="C44" s="18"/>
      <c r="D44" s="18"/>
      <c r="E44" s="18"/>
      <c r="F44" s="18"/>
      <c r="G44" s="18"/>
      <c r="H44" s="18"/>
      <c r="I44" s="13">
        <f>I16+I28+I35+I42</f>
        <v>1082189.2891487128</v>
      </c>
    </row>
    <row r="45" ht="12.75" hidden="1"/>
    <row r="46" spans="2:9" ht="12.75" hidden="1">
      <c r="B46" s="27" t="s">
        <v>43</v>
      </c>
      <c r="C46" s="28"/>
      <c r="D46" s="27"/>
      <c r="E46" s="27"/>
      <c r="F46" s="27"/>
      <c r="G46" s="27"/>
      <c r="H46" s="19"/>
      <c r="I46" s="106">
        <f>I44</f>
        <v>1082189.2891487128</v>
      </c>
    </row>
    <row r="47" ht="12.75" hidden="1"/>
    <row r="48" spans="2:8" ht="12.75" hidden="1">
      <c r="B48" s="30" t="s">
        <v>44</v>
      </c>
      <c r="C48" s="30"/>
      <c r="D48" s="30"/>
      <c r="E48" s="30"/>
      <c r="F48" s="30"/>
      <c r="G48" s="31"/>
      <c r="H48" s="32"/>
    </row>
    <row r="49" spans="2:7" ht="12.75" hidden="1">
      <c r="B49" t="s">
        <v>45</v>
      </c>
      <c r="G49" s="14"/>
    </row>
    <row r="50" ht="12.75" hidden="1"/>
    <row r="51" spans="2:9" ht="12.75" hidden="1">
      <c r="B51" s="33" t="s">
        <v>46</v>
      </c>
      <c r="C51" s="34"/>
      <c r="D51" s="4"/>
      <c r="E51" s="4"/>
      <c r="F51" s="4"/>
      <c r="G51" s="35">
        <f>I44</f>
        <v>1082189.2891487128</v>
      </c>
      <c r="H51" s="4"/>
      <c r="I51" s="5"/>
    </row>
    <row r="52" spans="2:9" ht="12.75" hidden="1">
      <c r="B52" s="36" t="s">
        <v>47</v>
      </c>
      <c r="C52" s="37"/>
      <c r="D52" s="38"/>
      <c r="E52" s="39"/>
      <c r="F52" s="39"/>
      <c r="G52" s="40">
        <f>I46</f>
        <v>1082189.2891487128</v>
      </c>
      <c r="H52" s="41"/>
      <c r="I52" s="42"/>
    </row>
    <row r="53" spans="2:9" ht="12.75" hidden="1">
      <c r="B53" s="43" t="s">
        <v>48</v>
      </c>
      <c r="C53" s="44"/>
      <c r="D53" s="41"/>
      <c r="E53" s="41"/>
      <c r="F53" s="41"/>
      <c r="G53" s="45">
        <f>G51-G52</f>
        <v>0</v>
      </c>
      <c r="H53" s="41"/>
      <c r="I53" s="42"/>
    </row>
    <row r="54" spans="2:9" ht="13.5" hidden="1" thickBot="1">
      <c r="B54" s="46" t="s">
        <v>49</v>
      </c>
      <c r="C54" s="47"/>
      <c r="D54" s="48"/>
      <c r="E54" s="49"/>
      <c r="F54" s="49"/>
      <c r="G54" s="50">
        <f>G53</f>
        <v>0</v>
      </c>
      <c r="H54" s="51"/>
      <c r="I54" s="52">
        <f>G54</f>
        <v>0</v>
      </c>
    </row>
    <row r="55" ht="12.75" hidden="1">
      <c r="I55" s="18"/>
    </row>
    <row r="56" spans="2:9" ht="12.75" hidden="1">
      <c r="B56" s="53" t="s">
        <v>50</v>
      </c>
      <c r="C56" s="1"/>
      <c r="D56" s="1"/>
      <c r="E56" s="1"/>
      <c r="F56" s="1"/>
      <c r="I56" s="26">
        <f>SUM(I46:I55)</f>
        <v>1082189.2891487128</v>
      </c>
    </row>
    <row r="57" ht="12.75" hidden="1"/>
    <row r="58" spans="2:7" ht="12.75" hidden="1">
      <c r="B58" s="30" t="s">
        <v>51</v>
      </c>
      <c r="C58" s="30"/>
      <c r="D58" s="30"/>
      <c r="E58" s="30"/>
      <c r="F58" s="30"/>
      <c r="G58" s="31"/>
    </row>
    <row r="59" ht="12.75" hidden="1">
      <c r="B59" s="54"/>
    </row>
    <row r="60" spans="2:7" ht="12.75" hidden="1">
      <c r="B60" s="54" t="s">
        <v>52</v>
      </c>
      <c r="C60" s="54"/>
      <c r="D60" s="54"/>
      <c r="E60" s="54"/>
      <c r="F60" s="54"/>
      <c r="G60" s="54"/>
    </row>
    <row r="61" spans="2:7" ht="12.75" hidden="1">
      <c r="B61" s="54" t="s">
        <v>53</v>
      </c>
      <c r="C61" s="54"/>
      <c r="D61" s="54"/>
      <c r="E61" s="54"/>
      <c r="F61" s="54"/>
      <c r="G61" s="54"/>
    </row>
    <row r="62" spans="2:7" ht="12.75" hidden="1">
      <c r="B62" s="54" t="s">
        <v>54</v>
      </c>
      <c r="C62" s="54"/>
      <c r="D62" s="54"/>
      <c r="E62" s="54"/>
      <c r="F62" s="54"/>
      <c r="G62" s="54"/>
    </row>
    <row r="63" spans="2:7" ht="12.75" hidden="1">
      <c r="B63" s="54"/>
      <c r="C63" s="54"/>
      <c r="D63" s="54"/>
      <c r="E63" s="54"/>
      <c r="F63" s="54"/>
      <c r="G63" s="54"/>
    </row>
    <row r="64" spans="2:7" ht="12.75" hidden="1">
      <c r="B64" s="54"/>
      <c r="C64" s="54"/>
      <c r="D64" s="54"/>
      <c r="E64" s="54"/>
      <c r="F64" s="54"/>
      <c r="G64" s="54"/>
    </row>
    <row r="65" spans="2:4" ht="12.75" hidden="1">
      <c r="B65" s="55" t="s">
        <v>55</v>
      </c>
      <c r="C65" s="56"/>
      <c r="D65" s="41"/>
    </row>
    <row r="66" spans="2:4" ht="12.75" hidden="1">
      <c r="B66" s="57" t="s">
        <v>56</v>
      </c>
      <c r="C66" s="58"/>
      <c r="D66" s="59">
        <v>256</v>
      </c>
    </row>
    <row r="67" spans="2:4" ht="12.75" hidden="1">
      <c r="B67" s="60" t="s">
        <v>57</v>
      </c>
      <c r="C67" s="61"/>
      <c r="D67" s="62">
        <v>251</v>
      </c>
    </row>
    <row r="68" spans="2:4" ht="12.75" hidden="1">
      <c r="B68" s="63" t="s">
        <v>58</v>
      </c>
      <c r="C68" s="56"/>
      <c r="D68" s="64">
        <f>(D66+D67)/2</f>
        <v>253.5</v>
      </c>
    </row>
    <row r="69" spans="2:9" ht="12.75" hidden="1">
      <c r="B69" s="54"/>
      <c r="F69" s="65"/>
      <c r="G69" s="66" t="s">
        <v>59</v>
      </c>
      <c r="H69" s="66"/>
      <c r="I69" s="67"/>
    </row>
    <row r="70" spans="2:9" ht="12.75" hidden="1">
      <c r="B70" s="55" t="s">
        <v>55</v>
      </c>
      <c r="C70" s="56"/>
      <c r="D70" s="41"/>
      <c r="F70" s="68">
        <f>D73-D68</f>
        <v>-11</v>
      </c>
      <c r="G70" s="54" t="s">
        <v>60</v>
      </c>
      <c r="H70" s="69"/>
      <c r="I70" s="42"/>
    </row>
    <row r="71" spans="2:9" ht="13.5" hidden="1" thickBot="1">
      <c r="B71" s="57" t="s">
        <v>61</v>
      </c>
      <c r="C71" s="58"/>
      <c r="D71" s="70">
        <f>238+12</f>
        <v>250</v>
      </c>
      <c r="F71" s="71">
        <f>F70/D68*100</f>
        <v>-4.339250493096647</v>
      </c>
      <c r="G71" s="72" t="s">
        <v>62</v>
      </c>
      <c r="H71" s="73"/>
      <c r="I71" s="52">
        <f>I56*F71/100</f>
        <v>-46958.904065624614</v>
      </c>
    </row>
    <row r="72" spans="2:9" ht="12.75" hidden="1">
      <c r="B72" s="60" t="s">
        <v>63</v>
      </c>
      <c r="C72" s="61"/>
      <c r="D72" s="74">
        <f>227+8</f>
        <v>235</v>
      </c>
      <c r="E72" s="54"/>
      <c r="F72" s="54"/>
      <c r="G72" s="54"/>
      <c r="H72" s="54"/>
      <c r="I72" s="16"/>
    </row>
    <row r="73" spans="2:9" ht="12.75" hidden="1">
      <c r="B73" s="63" t="s">
        <v>58</v>
      </c>
      <c r="C73" s="56"/>
      <c r="D73" s="75">
        <f>(D71+D72)/2</f>
        <v>242.5</v>
      </c>
      <c r="E73" s="54"/>
      <c r="F73" s="54"/>
      <c r="G73" s="54"/>
      <c r="H73" s="54"/>
      <c r="I73" s="16"/>
    </row>
    <row r="74" spans="2:9" ht="13.5" thickBot="1">
      <c r="B74" s="69"/>
      <c r="C74" s="41"/>
      <c r="D74" s="76"/>
      <c r="E74" s="54"/>
      <c r="F74" s="54"/>
      <c r="G74" s="54"/>
      <c r="H74" s="54"/>
      <c r="I74" s="16"/>
    </row>
    <row r="75" spans="2:9" ht="13.5" thickBot="1">
      <c r="B75" s="27" t="s">
        <v>64</v>
      </c>
      <c r="C75" s="28"/>
      <c r="D75" s="27"/>
      <c r="E75" s="27"/>
      <c r="F75" s="27"/>
      <c r="G75" s="27"/>
      <c r="H75" s="19"/>
      <c r="I75" s="13">
        <f>SUM(I56:I73)</f>
        <v>1035230.3850830882</v>
      </c>
    </row>
    <row r="77" spans="2:9" ht="12.75">
      <c r="B77" s="27" t="s">
        <v>120</v>
      </c>
      <c r="C77" s="28"/>
      <c r="D77" s="27"/>
      <c r="E77" s="27"/>
      <c r="F77" s="27"/>
      <c r="G77" s="27"/>
      <c r="I77" s="86">
        <f>I75</f>
        <v>1035230.3850830882</v>
      </c>
    </row>
    <row r="78" spans="2:7" ht="12.75">
      <c r="B78" s="27"/>
      <c r="C78" s="28"/>
      <c r="D78" s="27"/>
      <c r="E78" s="27"/>
      <c r="F78" s="27"/>
      <c r="G78" s="27"/>
    </row>
    <row r="79" spans="2:9" ht="12.75">
      <c r="B79" s="27" t="s">
        <v>140</v>
      </c>
      <c r="C79" s="28"/>
      <c r="D79" s="27"/>
      <c r="E79" s="27"/>
      <c r="F79" s="27"/>
      <c r="G79" s="27"/>
      <c r="I79" s="86">
        <f>I77</f>
        <v>1035230.3850830882</v>
      </c>
    </row>
    <row r="80" spans="2:7" ht="12.75">
      <c r="B80" s="27"/>
      <c r="C80" s="28"/>
      <c r="D80" s="27"/>
      <c r="E80" s="27"/>
      <c r="F80" s="27"/>
      <c r="G80" s="27"/>
    </row>
    <row r="81" spans="2:9" ht="12.75">
      <c r="B81" s="1" t="s">
        <v>131</v>
      </c>
      <c r="C81" s="28"/>
      <c r="D81" s="27"/>
      <c r="E81" s="27"/>
      <c r="F81" s="27"/>
      <c r="G81" s="27"/>
      <c r="I81" s="86">
        <f>I75</f>
        <v>1035230.3850830882</v>
      </c>
    </row>
    <row r="82" spans="2:7" ht="12.75">
      <c r="B82" s="1"/>
      <c r="C82" s="1"/>
      <c r="D82" s="1"/>
      <c r="E82" s="1"/>
      <c r="F82" s="1"/>
      <c r="G82" s="1"/>
    </row>
    <row r="83" spans="2:8" ht="12.75">
      <c r="B83" s="30" t="s">
        <v>72</v>
      </c>
      <c r="C83" s="30"/>
      <c r="D83" s="30"/>
      <c r="E83" s="30"/>
      <c r="F83" s="30"/>
      <c r="G83" s="31"/>
      <c r="H83" s="32"/>
    </row>
    <row r="84" spans="2:7" ht="12.75">
      <c r="B84" t="s">
        <v>132</v>
      </c>
      <c r="G84" s="14"/>
    </row>
    <row r="85" ht="13.5" thickBot="1"/>
    <row r="86" spans="2:9" ht="12.75">
      <c r="B86" s="33" t="s">
        <v>73</v>
      </c>
      <c r="C86" s="34"/>
      <c r="D86" s="4"/>
      <c r="E86" s="4"/>
      <c r="F86" s="4"/>
      <c r="G86" s="35">
        <f>I75</f>
        <v>1035230.3850830882</v>
      </c>
      <c r="H86" s="4"/>
      <c r="I86" s="5"/>
    </row>
    <row r="87" spans="2:9" ht="12.75">
      <c r="B87" s="36" t="s">
        <v>133</v>
      </c>
      <c r="C87" s="37"/>
      <c r="D87" s="38"/>
      <c r="E87" s="39"/>
      <c r="F87" s="39"/>
      <c r="G87" s="40">
        <f>I81</f>
        <v>1035230.3850830882</v>
      </c>
      <c r="H87" s="41"/>
      <c r="I87" s="42"/>
    </row>
    <row r="88" spans="2:9" ht="13.5" thickBot="1">
      <c r="B88" s="87" t="s">
        <v>134</v>
      </c>
      <c r="C88" s="88"/>
      <c r="D88" s="89"/>
      <c r="E88" s="89"/>
      <c r="F88" s="90"/>
      <c r="G88" s="45">
        <f>G86-G87</f>
        <v>0</v>
      </c>
      <c r="H88" s="41"/>
      <c r="I88" s="42"/>
    </row>
    <row r="89" spans="2:9" ht="13.5" thickBot="1">
      <c r="B89" s="46" t="s">
        <v>74</v>
      </c>
      <c r="C89" s="47"/>
      <c r="D89" s="48"/>
      <c r="E89" s="49"/>
      <c r="F89" s="49"/>
      <c r="G89" s="50">
        <f>G88</f>
        <v>0</v>
      </c>
      <c r="H89" s="51"/>
      <c r="I89" s="52">
        <f>G89</f>
        <v>0</v>
      </c>
    </row>
    <row r="90" ht="12.75">
      <c r="I90" s="18"/>
    </row>
    <row r="91" spans="2:9" ht="12.75">
      <c r="B91" s="53" t="s">
        <v>135</v>
      </c>
      <c r="C91" s="1"/>
      <c r="D91" s="1"/>
      <c r="E91" s="1"/>
      <c r="F91" s="1"/>
      <c r="I91" s="26">
        <f>SUM(I81:I89)</f>
        <v>1035230.3850830882</v>
      </c>
    </row>
    <row r="92" ht="13.5" thickBot="1"/>
    <row r="93" spans="2:9" ht="13.5" thickBot="1">
      <c r="B93" s="27" t="s">
        <v>139</v>
      </c>
      <c r="C93" s="28"/>
      <c r="D93" s="27"/>
      <c r="E93" s="27"/>
      <c r="F93" s="27"/>
      <c r="G93" s="27"/>
      <c r="I93" s="13">
        <f>I91</f>
        <v>1035230.3850830882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105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7" max="7" width="12.28125" style="0" customWidth="1"/>
    <col min="8" max="9" width="12.421875" style="0" customWidth="1"/>
  </cols>
  <sheetData>
    <row r="3" spans="2:9" ht="36" customHeight="1">
      <c r="B3" s="113" t="s">
        <v>98</v>
      </c>
      <c r="C3" s="113"/>
      <c r="D3" s="113"/>
      <c r="E3" s="113"/>
      <c r="F3" s="113"/>
      <c r="G3" s="113"/>
      <c r="H3" s="113"/>
      <c r="I3" s="113"/>
    </row>
    <row r="6" ht="12.75">
      <c r="I6" s="94" t="s">
        <v>99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hidden="1">
      <c r="B9" s="6" t="s">
        <v>4</v>
      </c>
      <c r="C9" s="7"/>
      <c r="D9" s="7"/>
      <c r="E9" s="7"/>
      <c r="F9" s="7"/>
      <c r="G9" s="7"/>
      <c r="H9" s="7"/>
      <c r="I9" s="8">
        <v>786851.88</v>
      </c>
    </row>
    <row r="10" spans="2:9" ht="12.75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hidden="1">
      <c r="B11" s="6" t="s">
        <v>6</v>
      </c>
      <c r="C11" s="7"/>
      <c r="D11" s="7"/>
      <c r="E11" s="7"/>
      <c r="F11" s="7"/>
      <c r="G11" s="7"/>
      <c r="H11" s="7"/>
      <c r="I11" s="8">
        <v>-34396.33</v>
      </c>
    </row>
    <row r="12" spans="2:9" ht="12.75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752455.55</v>
      </c>
    </row>
    <row r="13" spans="2:9" ht="12.75" hidden="1">
      <c r="B13" s="97">
        <v>42005</v>
      </c>
      <c r="C13" s="98">
        <v>131</v>
      </c>
      <c r="D13" s="98" t="s">
        <v>84</v>
      </c>
      <c r="E13" s="98"/>
      <c r="F13" s="99">
        <f>I12/(C13+C14)*C13</f>
        <v>569778.4800578036</v>
      </c>
      <c r="G13" s="96"/>
      <c r="H13" s="96"/>
      <c r="I13" s="9"/>
    </row>
    <row r="14" spans="2:9" ht="13.5" hidden="1" thickBot="1">
      <c r="B14" s="100">
        <v>42005</v>
      </c>
      <c r="C14" s="73">
        <v>42</v>
      </c>
      <c r="D14" s="73" t="s">
        <v>85</v>
      </c>
      <c r="E14" s="73"/>
      <c r="F14" s="101">
        <f>I12-F13</f>
        <v>182677.06994219648</v>
      </c>
      <c r="G14" s="96"/>
      <c r="H14" s="96"/>
      <c r="I14" s="9"/>
    </row>
    <row r="15" spans="2:9" ht="12.75" hidden="1">
      <c r="B15" s="102" t="s">
        <v>100</v>
      </c>
      <c r="C15" s="96"/>
      <c r="D15" s="96"/>
      <c r="E15" s="96"/>
      <c r="F15" s="103"/>
      <c r="G15" s="96"/>
      <c r="H15" s="96"/>
      <c r="I15" s="8">
        <f>-F13</f>
        <v>-569778.4800578036</v>
      </c>
    </row>
    <row r="16" spans="2:9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SUM(I12:I15)</f>
        <v>182677.06994219648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355664.33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-27593.09</v>
      </c>
    </row>
    <row r="22" spans="2:9" ht="12.75" hidden="1">
      <c r="B22" s="95" t="s">
        <v>7</v>
      </c>
      <c r="C22" s="96"/>
      <c r="D22" s="96"/>
      <c r="E22" s="96"/>
      <c r="F22" s="96"/>
      <c r="G22" s="96"/>
      <c r="H22" s="96"/>
      <c r="I22" s="9">
        <f>SUM(I19:I21)</f>
        <v>328071.24</v>
      </c>
    </row>
    <row r="23" spans="2:9" ht="12.75" hidden="1">
      <c r="B23" s="108" t="s">
        <v>97</v>
      </c>
      <c r="C23" s="109"/>
      <c r="D23" s="109"/>
      <c r="E23" s="109"/>
      <c r="F23" s="109"/>
      <c r="G23" s="109"/>
      <c r="H23" s="109"/>
      <c r="I23" s="17">
        <v>-57.8</v>
      </c>
    </row>
    <row r="24" spans="2:9" ht="12.75" hidden="1">
      <c r="B24" s="108"/>
      <c r="C24" s="109"/>
      <c r="D24" s="109"/>
      <c r="E24" s="109"/>
      <c r="F24" s="109"/>
      <c r="G24" s="109"/>
      <c r="H24" s="109"/>
      <c r="I24" s="110">
        <f>SUM(I22:I23)</f>
        <v>328013.44</v>
      </c>
    </row>
    <row r="25" spans="2:9" ht="12.75" hidden="1">
      <c r="B25" s="97">
        <v>42005</v>
      </c>
      <c r="C25" s="98">
        <v>40</v>
      </c>
      <c r="D25" s="98" t="s">
        <v>84</v>
      </c>
      <c r="E25" s="98"/>
      <c r="F25" s="99">
        <f>I24/(C25+C26)*C25</f>
        <v>238555.2290909091</v>
      </c>
      <c r="G25" s="96"/>
      <c r="H25" s="96"/>
      <c r="I25" s="42"/>
    </row>
    <row r="26" spans="2:9" ht="13.5" hidden="1" thickBot="1">
      <c r="B26" s="100">
        <v>42005</v>
      </c>
      <c r="C26" s="73">
        <v>15</v>
      </c>
      <c r="D26" s="73" t="s">
        <v>85</v>
      </c>
      <c r="E26" s="73"/>
      <c r="F26" s="101">
        <f>I24-F25</f>
        <v>89458.2109090909</v>
      </c>
      <c r="G26" s="96"/>
      <c r="H26" s="96"/>
      <c r="I26" s="9"/>
    </row>
    <row r="27" spans="2:9" ht="12.75" hidden="1">
      <c r="B27" s="102" t="s">
        <v>96</v>
      </c>
      <c r="C27" s="96"/>
      <c r="D27" s="96"/>
      <c r="E27" s="96"/>
      <c r="F27" s="103"/>
      <c r="G27" s="96"/>
      <c r="H27" s="96"/>
      <c r="I27" s="8">
        <f>-F25</f>
        <v>-238555.2290909091</v>
      </c>
    </row>
    <row r="28" spans="2:9" ht="13.5" hidden="1" thickBot="1">
      <c r="B28" s="10"/>
      <c r="C28" s="11"/>
      <c r="D28" s="12" t="s">
        <v>20</v>
      </c>
      <c r="E28" s="12"/>
      <c r="F28" s="12"/>
      <c r="G28" s="12"/>
      <c r="H28" s="12"/>
      <c r="I28" s="13">
        <f>SUM(I24:I27)</f>
        <v>89458.2109090909</v>
      </c>
    </row>
    <row r="29" ht="12.75" hidden="1"/>
    <row r="30" spans="2:9" ht="12.75" hidden="1">
      <c r="B30" s="3" t="s">
        <v>21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4</v>
      </c>
      <c r="C31" s="7"/>
      <c r="D31" s="7"/>
      <c r="E31" s="7"/>
      <c r="F31" s="7"/>
      <c r="G31" s="7"/>
      <c r="H31" s="7"/>
      <c r="I31" s="8">
        <f>59677.46+1529.66</f>
        <v>61207.12</v>
      </c>
    </row>
    <row r="32" spans="2:9" ht="12.75" hidden="1">
      <c r="B32" s="6" t="s">
        <v>5</v>
      </c>
      <c r="C32" s="7"/>
      <c r="D32" s="7"/>
      <c r="E32" s="7"/>
      <c r="F32" s="7"/>
      <c r="G32" s="7"/>
      <c r="H32" s="7"/>
      <c r="I32" s="8">
        <v>0</v>
      </c>
    </row>
    <row r="33" spans="2:9" ht="12.75" hidden="1">
      <c r="B33" s="6" t="s">
        <v>6</v>
      </c>
      <c r="C33" s="7"/>
      <c r="D33" s="7"/>
      <c r="E33" s="7"/>
      <c r="F33" s="7"/>
      <c r="G33" s="7"/>
      <c r="H33" s="7"/>
      <c r="I33" s="8">
        <f>-(13380.36+272.91)</f>
        <v>-13653.27</v>
      </c>
    </row>
    <row r="34" spans="2:9" ht="12.75" hidden="1">
      <c r="B34" s="95" t="s">
        <v>7</v>
      </c>
      <c r="C34" s="96"/>
      <c r="D34" s="96"/>
      <c r="E34" s="96"/>
      <c r="F34" s="96"/>
      <c r="G34" s="96"/>
      <c r="H34" s="96"/>
      <c r="I34" s="9">
        <f>SUM(I31:I33)</f>
        <v>47553.850000000006</v>
      </c>
    </row>
    <row r="35" spans="2:9" ht="12.75" hidden="1">
      <c r="B35" s="6" t="s">
        <v>77</v>
      </c>
      <c r="C35" s="96"/>
      <c r="D35" s="96"/>
      <c r="E35" s="96"/>
      <c r="F35" s="96"/>
      <c r="G35" s="96"/>
      <c r="H35" s="96"/>
      <c r="I35" s="8">
        <v>-2272.47</v>
      </c>
    </row>
    <row r="36" spans="2:9" ht="13.5" hidden="1" thickBot="1">
      <c r="B36" s="10"/>
      <c r="C36" s="11"/>
      <c r="D36" s="12" t="s">
        <v>22</v>
      </c>
      <c r="E36" s="12"/>
      <c r="F36" s="12"/>
      <c r="G36" s="12"/>
      <c r="H36" s="12"/>
      <c r="I36" s="13">
        <f>SUM(I34:I35)</f>
        <v>45281.380000000005</v>
      </c>
    </row>
    <row r="37" ht="12.75" hidden="1"/>
    <row r="38" spans="2:9" ht="12.75" hidden="1">
      <c r="B38" s="3" t="s">
        <v>23</v>
      </c>
      <c r="C38" s="4"/>
      <c r="D38" s="4"/>
      <c r="E38" s="4"/>
      <c r="F38" s="4"/>
      <c r="G38" s="4"/>
      <c r="H38" s="4"/>
      <c r="I38" s="5"/>
    </row>
    <row r="39" spans="2:9" ht="12.75" hidden="1">
      <c r="B39" s="6" t="s">
        <v>4</v>
      </c>
      <c r="C39" s="7"/>
      <c r="D39" s="7"/>
      <c r="E39" s="7"/>
      <c r="F39" s="7"/>
      <c r="G39" s="7"/>
      <c r="H39" s="7"/>
      <c r="I39" s="8">
        <v>180065.6</v>
      </c>
    </row>
    <row r="40" spans="2:9" ht="12.75" hidden="1">
      <c r="B40" s="6" t="s">
        <v>5</v>
      </c>
      <c r="C40" s="7"/>
      <c r="D40" s="7"/>
      <c r="E40" s="7"/>
      <c r="F40" s="7"/>
      <c r="G40" s="7"/>
      <c r="H40" s="7"/>
      <c r="I40" s="8">
        <v>0</v>
      </c>
    </row>
    <row r="41" spans="2:9" ht="12.75" hidden="1">
      <c r="B41" s="6" t="s">
        <v>6</v>
      </c>
      <c r="C41" s="7"/>
      <c r="D41" s="7"/>
      <c r="E41" s="7"/>
      <c r="F41" s="7"/>
      <c r="G41" s="7"/>
      <c r="H41" s="7"/>
      <c r="I41" s="8">
        <v>-33000</v>
      </c>
    </row>
    <row r="42" spans="2:9" ht="12.75" hidden="1">
      <c r="B42" s="95" t="s">
        <v>7</v>
      </c>
      <c r="C42" s="96"/>
      <c r="D42" s="96"/>
      <c r="E42" s="96"/>
      <c r="F42" s="96"/>
      <c r="G42" s="96"/>
      <c r="H42" s="96"/>
      <c r="I42" s="9">
        <f>SUM(I39:I41)</f>
        <v>147065.6</v>
      </c>
    </row>
    <row r="43" spans="2:9" ht="13.5" hidden="1" thickBot="1">
      <c r="B43" s="10"/>
      <c r="C43" s="11"/>
      <c r="D43" s="12" t="s">
        <v>24</v>
      </c>
      <c r="E43" s="12"/>
      <c r="F43" s="12"/>
      <c r="G43" s="12"/>
      <c r="H43" s="12"/>
      <c r="I43" s="13">
        <f>I42</f>
        <v>147065.6</v>
      </c>
    </row>
    <row r="44" ht="12.75" hidden="1"/>
    <row r="45" spans="2:9" ht="13.5" hidden="1" thickBot="1">
      <c r="B45" s="18" t="s">
        <v>25</v>
      </c>
      <c r="C45" s="18"/>
      <c r="D45" s="18"/>
      <c r="E45" s="18"/>
      <c r="F45" s="18"/>
      <c r="G45" s="18"/>
      <c r="H45" s="18"/>
      <c r="I45" s="13">
        <f>I16+I28+I36+I43</f>
        <v>464482.2608512874</v>
      </c>
    </row>
    <row r="46" ht="12.75" hidden="1"/>
    <row r="47" spans="2:9" ht="12.75" hidden="1">
      <c r="B47" s="27" t="s">
        <v>43</v>
      </c>
      <c r="C47" s="28"/>
      <c r="D47" s="27"/>
      <c r="E47" s="27"/>
      <c r="F47" s="27"/>
      <c r="G47" s="27"/>
      <c r="H47" s="19"/>
      <c r="I47" s="106">
        <f>I45</f>
        <v>464482.2608512874</v>
      </c>
    </row>
    <row r="48" ht="12.75" hidden="1"/>
    <row r="49" spans="2:8" ht="12.75" hidden="1">
      <c r="B49" s="30" t="s">
        <v>44</v>
      </c>
      <c r="C49" s="30"/>
      <c r="D49" s="30"/>
      <c r="E49" s="30"/>
      <c r="F49" s="30"/>
      <c r="G49" s="31"/>
      <c r="H49" s="32"/>
    </row>
    <row r="50" spans="2:7" ht="12.75" hidden="1">
      <c r="B50" t="s">
        <v>45</v>
      </c>
      <c r="G50" s="14"/>
    </row>
    <row r="51" ht="12.75" hidden="1"/>
    <row r="52" spans="2:9" ht="12.75" hidden="1">
      <c r="B52" s="33" t="s">
        <v>46</v>
      </c>
      <c r="C52" s="34"/>
      <c r="D52" s="4"/>
      <c r="E52" s="4"/>
      <c r="F52" s="4"/>
      <c r="G52" s="35">
        <f>I45</f>
        <v>464482.2608512874</v>
      </c>
      <c r="H52" s="4"/>
      <c r="I52" s="5"/>
    </row>
    <row r="53" spans="2:9" ht="12.75" hidden="1">
      <c r="B53" s="36" t="s">
        <v>47</v>
      </c>
      <c r="C53" s="37"/>
      <c r="D53" s="38"/>
      <c r="E53" s="39"/>
      <c r="F53" s="39"/>
      <c r="G53" s="40">
        <f>I47</f>
        <v>464482.2608512874</v>
      </c>
      <c r="H53" s="41"/>
      <c r="I53" s="42"/>
    </row>
    <row r="54" spans="2:9" ht="12.75" hidden="1">
      <c r="B54" s="43" t="s">
        <v>48</v>
      </c>
      <c r="C54" s="44"/>
      <c r="D54" s="41"/>
      <c r="E54" s="41"/>
      <c r="F54" s="41"/>
      <c r="G54" s="45">
        <f>G52-G53</f>
        <v>0</v>
      </c>
      <c r="H54" s="41"/>
      <c r="I54" s="42"/>
    </row>
    <row r="55" spans="2:9" ht="13.5" hidden="1" thickBot="1">
      <c r="B55" s="46" t="s">
        <v>49</v>
      </c>
      <c r="C55" s="47"/>
      <c r="D55" s="48"/>
      <c r="E55" s="49"/>
      <c r="F55" s="49"/>
      <c r="G55" s="50">
        <f>G54</f>
        <v>0</v>
      </c>
      <c r="H55" s="51"/>
      <c r="I55" s="52">
        <f>G55</f>
        <v>0</v>
      </c>
    </row>
    <row r="56" ht="12.75" hidden="1">
      <c r="I56" s="18"/>
    </row>
    <row r="57" spans="2:9" ht="12.75" hidden="1">
      <c r="B57" s="53" t="s">
        <v>50</v>
      </c>
      <c r="C57" s="1"/>
      <c r="D57" s="1"/>
      <c r="E57" s="1"/>
      <c r="F57" s="1"/>
      <c r="I57" s="26">
        <f>SUM(I47:I56)</f>
        <v>464482.2608512874</v>
      </c>
    </row>
    <row r="58" ht="12.75" hidden="1"/>
    <row r="59" spans="2:7" ht="12.75" hidden="1">
      <c r="B59" s="30" t="s">
        <v>51</v>
      </c>
      <c r="C59" s="30"/>
      <c r="D59" s="30"/>
      <c r="E59" s="30"/>
      <c r="F59" s="30"/>
      <c r="G59" s="31"/>
    </row>
    <row r="60" ht="12.75" hidden="1">
      <c r="B60" s="54"/>
    </row>
    <row r="61" spans="2:7" ht="12.75" hidden="1">
      <c r="B61" s="54" t="s">
        <v>52</v>
      </c>
      <c r="C61" s="54"/>
      <c r="D61" s="54"/>
      <c r="E61" s="54"/>
      <c r="F61" s="54"/>
      <c r="G61" s="54"/>
    </row>
    <row r="62" spans="2:7" ht="12.75" hidden="1">
      <c r="B62" s="54" t="s">
        <v>53</v>
      </c>
      <c r="C62" s="54"/>
      <c r="D62" s="54"/>
      <c r="E62" s="54"/>
      <c r="F62" s="54"/>
      <c r="G62" s="54"/>
    </row>
    <row r="63" spans="2:7" ht="12.75" hidden="1">
      <c r="B63" s="54" t="s">
        <v>54</v>
      </c>
      <c r="C63" s="54"/>
      <c r="D63" s="54"/>
      <c r="E63" s="54"/>
      <c r="F63" s="54"/>
      <c r="G63" s="54"/>
    </row>
    <row r="64" spans="2:7" ht="12.75" hidden="1">
      <c r="B64" s="54"/>
      <c r="C64" s="54"/>
      <c r="D64" s="54"/>
      <c r="E64" s="54"/>
      <c r="F64" s="54"/>
      <c r="G64" s="54"/>
    </row>
    <row r="65" spans="2:7" ht="12.75" hidden="1">
      <c r="B65" s="54"/>
      <c r="C65" s="54"/>
      <c r="D65" s="54"/>
      <c r="E65" s="54"/>
      <c r="F65" s="54"/>
      <c r="G65" s="54"/>
    </row>
    <row r="66" spans="2:4" ht="12.75" hidden="1">
      <c r="B66" s="55" t="s">
        <v>81</v>
      </c>
      <c r="C66" s="56"/>
      <c r="D66" s="41"/>
    </row>
    <row r="67" spans="2:4" ht="12.75" hidden="1">
      <c r="B67" s="57" t="s">
        <v>56</v>
      </c>
      <c r="C67" s="58"/>
      <c r="D67" s="59">
        <v>98</v>
      </c>
    </row>
    <row r="68" spans="2:4" ht="12.75" hidden="1">
      <c r="B68" s="60" t="s">
        <v>57</v>
      </c>
      <c r="C68" s="61"/>
      <c r="D68" s="62">
        <v>96</v>
      </c>
    </row>
    <row r="69" spans="2:4" ht="12.75" hidden="1">
      <c r="B69" s="63" t="s">
        <v>58</v>
      </c>
      <c r="C69" s="56"/>
      <c r="D69" s="64">
        <f>(D67+D68)/2</f>
        <v>97</v>
      </c>
    </row>
    <row r="70" spans="2:9" ht="12.75" hidden="1">
      <c r="B70" s="54"/>
      <c r="F70" s="65"/>
      <c r="G70" s="66" t="s">
        <v>59</v>
      </c>
      <c r="H70" s="66"/>
      <c r="I70" s="67"/>
    </row>
    <row r="71" spans="2:9" ht="12.75" hidden="1">
      <c r="B71" s="55" t="s">
        <v>81</v>
      </c>
      <c r="C71" s="56"/>
      <c r="D71" s="41"/>
      <c r="F71" s="68">
        <f>D74-D69</f>
        <v>-3.5</v>
      </c>
      <c r="G71" s="54" t="s">
        <v>60</v>
      </c>
      <c r="H71" s="69"/>
      <c r="I71" s="42"/>
    </row>
    <row r="72" spans="2:9" ht="13.5" hidden="1" thickBot="1">
      <c r="B72" s="57" t="s">
        <v>61</v>
      </c>
      <c r="C72" s="58"/>
      <c r="D72" s="70">
        <f>89+8</f>
        <v>97</v>
      </c>
      <c r="F72" s="71">
        <f>F71/D69*100</f>
        <v>-3.608247422680412</v>
      </c>
      <c r="G72" s="72" t="s">
        <v>62</v>
      </c>
      <c r="H72" s="73"/>
      <c r="I72" s="52">
        <f>I57*F72/100</f>
        <v>-16759.669205974285</v>
      </c>
    </row>
    <row r="73" spans="2:9" ht="12.75" hidden="1">
      <c r="B73" s="60" t="s">
        <v>63</v>
      </c>
      <c r="C73" s="61"/>
      <c r="D73" s="74">
        <f>84+6</f>
        <v>90</v>
      </c>
      <c r="E73" s="54"/>
      <c r="F73" s="54"/>
      <c r="G73" s="54"/>
      <c r="H73" s="54"/>
      <c r="I73" s="16"/>
    </row>
    <row r="74" spans="2:9" ht="12.75" hidden="1">
      <c r="B74" s="63" t="s">
        <v>58</v>
      </c>
      <c r="C74" s="56"/>
      <c r="D74" s="75">
        <f>(D72+D73)/2</f>
        <v>93.5</v>
      </c>
      <c r="E74" s="54"/>
      <c r="F74" s="54"/>
      <c r="G74" s="54"/>
      <c r="H74" s="54"/>
      <c r="I74" s="16"/>
    </row>
    <row r="75" spans="2:9" ht="13.5" thickBot="1">
      <c r="B75" s="69"/>
      <c r="C75" s="41"/>
      <c r="D75" s="76"/>
      <c r="E75" s="54"/>
      <c r="F75" s="54"/>
      <c r="G75" s="54"/>
      <c r="H75" s="54"/>
      <c r="I75" s="16"/>
    </row>
    <row r="76" spans="2:9" ht="13.5" thickBot="1">
      <c r="B76" s="27" t="s">
        <v>64</v>
      </c>
      <c r="C76" s="28"/>
      <c r="D76" s="27"/>
      <c r="E76" s="27"/>
      <c r="F76" s="27"/>
      <c r="G76" s="27"/>
      <c r="H76" s="19"/>
      <c r="I76" s="13">
        <f>SUM(I57:I74)</f>
        <v>447722.59164531314</v>
      </c>
    </row>
    <row r="78" spans="2:9" ht="12.75">
      <c r="B78" s="27" t="s">
        <v>120</v>
      </c>
      <c r="C78" s="28"/>
      <c r="D78" s="27"/>
      <c r="E78" s="27"/>
      <c r="F78" s="27"/>
      <c r="G78" s="27"/>
      <c r="I78" s="86">
        <f>I76</f>
        <v>447722.59164531314</v>
      </c>
    </row>
    <row r="79" spans="2:7" ht="12.75">
      <c r="B79" s="27"/>
      <c r="C79" s="28"/>
      <c r="D79" s="27"/>
      <c r="E79" s="27"/>
      <c r="F79" s="27"/>
      <c r="G79" s="27"/>
    </row>
    <row r="80" spans="2:9" ht="12.75">
      <c r="B80" s="27" t="s">
        <v>140</v>
      </c>
      <c r="C80" s="28"/>
      <c r="D80" s="27"/>
      <c r="E80" s="27"/>
      <c r="F80" s="27"/>
      <c r="G80" s="27"/>
      <c r="I80" s="86">
        <f>I78</f>
        <v>447722.59164531314</v>
      </c>
    </row>
    <row r="81" spans="2:7" ht="12.75">
      <c r="B81" s="27"/>
      <c r="C81" s="28"/>
      <c r="D81" s="27"/>
      <c r="E81" s="27"/>
      <c r="F81" s="27"/>
      <c r="G81" s="27"/>
    </row>
    <row r="82" spans="2:9" ht="12.75">
      <c r="B82" s="1" t="s">
        <v>131</v>
      </c>
      <c r="C82" s="28"/>
      <c r="D82" s="27"/>
      <c r="E82" s="27"/>
      <c r="F82" s="27"/>
      <c r="G82" s="27"/>
      <c r="I82" s="86">
        <f>I76</f>
        <v>447722.59164531314</v>
      </c>
    </row>
    <row r="83" spans="2:7" ht="12.75">
      <c r="B83" s="1"/>
      <c r="C83" s="1"/>
      <c r="D83" s="1"/>
      <c r="E83" s="1"/>
      <c r="F83" s="1"/>
      <c r="G83" s="1"/>
    </row>
    <row r="84" spans="2:8" ht="12.75">
      <c r="B84" s="30" t="s">
        <v>72</v>
      </c>
      <c r="C84" s="30"/>
      <c r="D84" s="30"/>
      <c r="E84" s="30"/>
      <c r="F84" s="30"/>
      <c r="G84" s="31"/>
      <c r="H84" s="32"/>
    </row>
    <row r="85" spans="2:7" ht="12.75">
      <c r="B85" t="s">
        <v>132</v>
      </c>
      <c r="G85" s="14"/>
    </row>
    <row r="86" ht="13.5" thickBot="1"/>
    <row r="87" spans="2:9" ht="12.75">
      <c r="B87" s="33" t="s">
        <v>73</v>
      </c>
      <c r="C87" s="34"/>
      <c r="D87" s="4"/>
      <c r="E87" s="4"/>
      <c r="F87" s="4"/>
      <c r="G87" s="35">
        <f>I76</f>
        <v>447722.59164531314</v>
      </c>
      <c r="H87" s="4"/>
      <c r="I87" s="5"/>
    </row>
    <row r="88" spans="2:9" ht="12.75">
      <c r="B88" s="36" t="s">
        <v>133</v>
      </c>
      <c r="C88" s="37"/>
      <c r="D88" s="38"/>
      <c r="E88" s="39"/>
      <c r="F88" s="39"/>
      <c r="G88" s="40">
        <f>I82</f>
        <v>447722.59164531314</v>
      </c>
      <c r="H88" s="41"/>
      <c r="I88" s="42"/>
    </row>
    <row r="89" spans="2:9" ht="13.5" thickBot="1">
      <c r="B89" s="87" t="s">
        <v>134</v>
      </c>
      <c r="C89" s="88"/>
      <c r="D89" s="89"/>
      <c r="E89" s="89"/>
      <c r="F89" s="90"/>
      <c r="G89" s="45">
        <f>G87-G88</f>
        <v>0</v>
      </c>
      <c r="H89" s="41"/>
      <c r="I89" s="42"/>
    </row>
    <row r="90" spans="2:9" ht="13.5" thickBot="1">
      <c r="B90" s="46" t="s">
        <v>74</v>
      </c>
      <c r="C90" s="47"/>
      <c r="D90" s="48"/>
      <c r="E90" s="49"/>
      <c r="F90" s="49"/>
      <c r="G90" s="50">
        <f>G89</f>
        <v>0</v>
      </c>
      <c r="H90" s="51"/>
      <c r="I90" s="52">
        <f>G90</f>
        <v>0</v>
      </c>
    </row>
    <row r="91" ht="12.75">
      <c r="I91" s="18"/>
    </row>
    <row r="92" spans="2:9" ht="12.75">
      <c r="B92" s="53" t="s">
        <v>135</v>
      </c>
      <c r="C92" s="1"/>
      <c r="D92" s="1"/>
      <c r="E92" s="1"/>
      <c r="F92" s="1"/>
      <c r="I92" s="26">
        <f>SUM(I82:I90)</f>
        <v>447722.59164531314</v>
      </c>
    </row>
    <row r="93" ht="13.5" thickBot="1"/>
    <row r="94" spans="2:9" ht="13.5" thickBot="1">
      <c r="B94" s="27" t="s">
        <v>136</v>
      </c>
      <c r="C94" s="28"/>
      <c r="D94" s="27"/>
      <c r="E94" s="27"/>
      <c r="F94" s="27"/>
      <c r="G94" s="27"/>
      <c r="I94" s="13">
        <f>I92</f>
        <v>447722.59164531314</v>
      </c>
    </row>
    <row r="105" ht="12.75">
      <c r="D105" t="s">
        <v>16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B2:I89"/>
  <sheetViews>
    <sheetView workbookViewId="0" topLeftCell="A1">
      <selection activeCell="A1" sqref="A1:IV16384"/>
    </sheetView>
  </sheetViews>
  <sheetFormatPr defaultColWidth="9.140625" defaultRowHeight="12.75"/>
  <cols>
    <col min="8" max="8" width="13.421875" style="0" customWidth="1"/>
    <col min="9" max="9" width="20.140625" style="0" customWidth="1"/>
  </cols>
  <sheetData>
    <row r="2" spans="2:8" ht="54" customHeight="1">
      <c r="B2" s="112" t="s">
        <v>101</v>
      </c>
      <c r="C2" s="112"/>
      <c r="D2" s="112"/>
      <c r="E2" s="112"/>
      <c r="F2" s="112"/>
      <c r="G2" s="112"/>
      <c r="H2" s="112"/>
    </row>
    <row r="4" ht="12.75">
      <c r="I4" s="94" t="s">
        <v>102</v>
      </c>
    </row>
    <row r="6" spans="2:9" ht="12.75" hidden="1">
      <c r="B6" s="3" t="s">
        <v>3</v>
      </c>
      <c r="C6" s="4"/>
      <c r="D6" s="4"/>
      <c r="E6" s="4"/>
      <c r="F6" s="4"/>
      <c r="G6" s="4"/>
      <c r="H6" s="4"/>
      <c r="I6" s="5"/>
    </row>
    <row r="7" spans="2:9" ht="12.75" hidden="1">
      <c r="B7" s="6" t="s">
        <v>4</v>
      </c>
      <c r="C7" s="7"/>
      <c r="D7" s="7"/>
      <c r="E7" s="7"/>
      <c r="F7" s="7"/>
      <c r="G7" s="7"/>
      <c r="H7" s="7"/>
      <c r="I7" s="8">
        <v>206997.11</v>
      </c>
    </row>
    <row r="8" spans="2:9" ht="12.75" hidden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2.75" hidden="1">
      <c r="B9" s="6" t="s">
        <v>6</v>
      </c>
      <c r="C9" s="7"/>
      <c r="D9" s="7"/>
      <c r="E9" s="7"/>
      <c r="F9" s="7"/>
      <c r="G9" s="7"/>
      <c r="H9" s="7"/>
      <c r="I9" s="8">
        <v>0</v>
      </c>
    </row>
    <row r="10" spans="2:9" ht="12.75" hidden="1">
      <c r="B10" s="6" t="s">
        <v>7</v>
      </c>
      <c r="C10" s="7"/>
      <c r="D10" s="7"/>
      <c r="E10" s="7"/>
      <c r="F10" s="7"/>
      <c r="G10" s="7"/>
      <c r="H10" s="7"/>
      <c r="I10" s="9">
        <f>SUM(I7:I9)</f>
        <v>206997.11</v>
      </c>
    </row>
    <row r="11" spans="2:9" ht="13.5" hidden="1" thickBot="1">
      <c r="B11" s="10"/>
      <c r="C11" s="11"/>
      <c r="D11" s="12" t="s">
        <v>13</v>
      </c>
      <c r="E11" s="12"/>
      <c r="F11" s="12"/>
      <c r="G11" s="12"/>
      <c r="H11" s="12"/>
      <c r="I11" s="13">
        <f>SUM(I10:I10)</f>
        <v>206997.11</v>
      </c>
    </row>
    <row r="12" ht="12.75" hidden="1"/>
    <row r="13" spans="2:9" ht="12.75" hidden="1">
      <c r="B13" s="3" t="s">
        <v>14</v>
      </c>
      <c r="C13" s="4"/>
      <c r="D13" s="4"/>
      <c r="E13" s="4"/>
      <c r="F13" s="4"/>
      <c r="G13" s="4"/>
      <c r="H13" s="4"/>
      <c r="I13" s="5"/>
    </row>
    <row r="14" spans="2:9" ht="12.75" hidden="1">
      <c r="B14" s="6" t="s">
        <v>4</v>
      </c>
      <c r="C14" s="7"/>
      <c r="D14" s="7"/>
      <c r="E14" s="7"/>
      <c r="F14" s="7"/>
      <c r="G14" s="7"/>
      <c r="H14" s="7"/>
      <c r="I14" s="8">
        <v>39630.06</v>
      </c>
    </row>
    <row r="15" spans="2:9" ht="12.75" hidden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2.75" hidden="1">
      <c r="B16" s="6" t="s">
        <v>6</v>
      </c>
      <c r="C16" s="7"/>
      <c r="D16" s="7"/>
      <c r="E16" s="7"/>
      <c r="F16" s="7"/>
      <c r="G16" s="7"/>
      <c r="H16" s="7"/>
      <c r="I16" s="8">
        <v>0</v>
      </c>
    </row>
    <row r="17" spans="2:9" ht="12.75" hidden="1">
      <c r="B17" s="6" t="s">
        <v>7</v>
      </c>
      <c r="C17" s="7"/>
      <c r="D17" s="7"/>
      <c r="E17" s="7"/>
      <c r="F17" s="7"/>
      <c r="G17" s="7"/>
      <c r="H17" s="7"/>
      <c r="I17" s="9">
        <f>SUM(I14:I16)</f>
        <v>39630.06</v>
      </c>
    </row>
    <row r="18" spans="2:9" ht="12.75" hidden="1">
      <c r="B18" s="6" t="s">
        <v>15</v>
      </c>
      <c r="C18" s="7"/>
      <c r="D18" s="7"/>
      <c r="E18" s="7"/>
      <c r="F18" s="7"/>
      <c r="G18" s="7"/>
      <c r="H18" s="7"/>
      <c r="I18" s="8">
        <v>10000</v>
      </c>
    </row>
    <row r="19" spans="2:9" ht="13.5" hidden="1" thickBot="1">
      <c r="B19" s="10"/>
      <c r="C19" s="11"/>
      <c r="D19" s="12" t="s">
        <v>20</v>
      </c>
      <c r="E19" s="12"/>
      <c r="F19" s="12"/>
      <c r="G19" s="12"/>
      <c r="H19" s="12"/>
      <c r="I19" s="13">
        <f>SUM(I17:I18)</f>
        <v>49630.06</v>
      </c>
    </row>
    <row r="20" ht="12.75" hidden="1"/>
    <row r="21" spans="2:9" ht="12.75" hidden="1">
      <c r="B21" s="3" t="s">
        <v>21</v>
      </c>
      <c r="C21" s="4"/>
      <c r="D21" s="4"/>
      <c r="E21" s="4"/>
      <c r="F21" s="4"/>
      <c r="G21" s="4"/>
      <c r="H21" s="4"/>
      <c r="I21" s="5"/>
    </row>
    <row r="22" spans="2:9" ht="12.75" hidden="1">
      <c r="B22" s="6" t="s">
        <v>4</v>
      </c>
      <c r="C22" s="7"/>
      <c r="D22" s="7"/>
      <c r="E22" s="7"/>
      <c r="F22" s="7"/>
      <c r="G22" s="7"/>
      <c r="H22" s="7"/>
      <c r="I22" s="8">
        <v>28112.01</v>
      </c>
    </row>
    <row r="23" spans="2:9" ht="12.75" hidden="1">
      <c r="B23" s="6" t="s">
        <v>5</v>
      </c>
      <c r="C23" s="7"/>
      <c r="D23" s="7"/>
      <c r="E23" s="7"/>
      <c r="F23" s="7"/>
      <c r="G23" s="7"/>
      <c r="H23" s="7"/>
      <c r="I23" s="8">
        <v>-440.4</v>
      </c>
    </row>
    <row r="24" spans="2:9" ht="12.75" hidden="1">
      <c r="B24" s="6" t="s">
        <v>6</v>
      </c>
      <c r="C24" s="7"/>
      <c r="D24" s="7"/>
      <c r="E24" s="7"/>
      <c r="F24" s="7"/>
      <c r="G24" s="7"/>
      <c r="H24" s="7"/>
      <c r="I24" s="8">
        <v>0</v>
      </c>
    </row>
    <row r="25" spans="2:9" ht="12.75" hidden="1">
      <c r="B25" s="6" t="s">
        <v>7</v>
      </c>
      <c r="C25" s="7"/>
      <c r="D25" s="7"/>
      <c r="E25" s="7"/>
      <c r="F25" s="7"/>
      <c r="G25" s="7"/>
      <c r="H25" s="7"/>
      <c r="I25" s="9">
        <f>SUM(I22:I24)</f>
        <v>27671.609999999997</v>
      </c>
    </row>
    <row r="26" spans="2:9" ht="13.5" hidden="1" thickBot="1">
      <c r="B26" s="10"/>
      <c r="C26" s="11"/>
      <c r="D26" s="12" t="s">
        <v>22</v>
      </c>
      <c r="E26" s="12"/>
      <c r="F26" s="12"/>
      <c r="G26" s="12"/>
      <c r="H26" s="12"/>
      <c r="I26" s="13">
        <f>SUM(I25:I25)</f>
        <v>27671.609999999997</v>
      </c>
    </row>
    <row r="27" ht="12.75" hidden="1"/>
    <row r="28" spans="2:9" ht="12.75" hidden="1">
      <c r="B28" s="3" t="s">
        <v>23</v>
      </c>
      <c r="C28" s="4"/>
      <c r="D28" s="4"/>
      <c r="E28" s="4"/>
      <c r="F28" s="4"/>
      <c r="G28" s="4"/>
      <c r="H28" s="4"/>
      <c r="I28" s="5"/>
    </row>
    <row r="29" spans="2:9" ht="12.75" hidden="1">
      <c r="B29" s="6" t="s">
        <v>4</v>
      </c>
      <c r="C29" s="7"/>
      <c r="D29" s="7"/>
      <c r="E29" s="7"/>
      <c r="F29" s="7"/>
      <c r="G29" s="7"/>
      <c r="H29" s="7"/>
      <c r="I29" s="8">
        <v>326463.6</v>
      </c>
    </row>
    <row r="30" spans="2:9" ht="12.75" hidden="1">
      <c r="B30" s="6" t="s">
        <v>5</v>
      </c>
      <c r="C30" s="7"/>
      <c r="D30" s="7"/>
      <c r="E30" s="7"/>
      <c r="F30" s="7"/>
      <c r="G30" s="7"/>
      <c r="H30" s="7"/>
      <c r="I30" s="8">
        <v>0</v>
      </c>
    </row>
    <row r="31" spans="2:9" ht="12.75" hidden="1">
      <c r="B31" s="6" t="s">
        <v>6</v>
      </c>
      <c r="C31" s="7"/>
      <c r="D31" s="7"/>
      <c r="E31" s="7"/>
      <c r="F31" s="7"/>
      <c r="G31" s="7"/>
      <c r="H31" s="7"/>
      <c r="I31" s="8">
        <v>-65292.72</v>
      </c>
    </row>
    <row r="32" spans="2:9" ht="12.75" hidden="1">
      <c r="B32" s="6" t="s">
        <v>7</v>
      </c>
      <c r="C32" s="7"/>
      <c r="D32" s="7"/>
      <c r="E32" s="7"/>
      <c r="F32" s="7"/>
      <c r="G32" s="7"/>
      <c r="H32" s="7"/>
      <c r="I32" s="9">
        <f>SUM(I29:I31)</f>
        <v>261170.87999999998</v>
      </c>
    </row>
    <row r="33" spans="2:9" ht="13.5" hidden="1" thickBot="1">
      <c r="B33" s="10"/>
      <c r="C33" s="11"/>
      <c r="D33" s="12" t="s">
        <v>24</v>
      </c>
      <c r="E33" s="12"/>
      <c r="F33" s="12"/>
      <c r="G33" s="12"/>
      <c r="H33" s="12"/>
      <c r="I33" s="13">
        <f>SUM(I32:I32)</f>
        <v>261170.87999999998</v>
      </c>
    </row>
    <row r="34" ht="12.75" hidden="1"/>
    <row r="35" spans="2:9" ht="13.5" hidden="1" thickBot="1">
      <c r="B35" s="18" t="s">
        <v>25</v>
      </c>
      <c r="C35" s="18"/>
      <c r="D35" s="18"/>
      <c r="E35" s="18"/>
      <c r="F35" s="18"/>
      <c r="G35" s="18"/>
      <c r="I35" s="13">
        <f>I11+I19+I26+I33</f>
        <v>545469.6599999999</v>
      </c>
    </row>
    <row r="36" ht="12.75" hidden="1"/>
    <row r="37" spans="5:9" ht="12.75" hidden="1">
      <c r="E37" s="19"/>
      <c r="F37" s="19"/>
      <c r="G37" s="19"/>
      <c r="H37" s="20"/>
      <c r="I37" s="20"/>
    </row>
    <row r="38" spans="5:9" ht="12.75" hidden="1">
      <c r="E38" s="19"/>
      <c r="F38" s="21"/>
      <c r="G38" s="21"/>
      <c r="I38" s="20"/>
    </row>
    <row r="39" spans="2:9" ht="12.75" hidden="1">
      <c r="B39" s="27" t="s">
        <v>43</v>
      </c>
      <c r="I39" s="91">
        <f>SUM(I35:I38)</f>
        <v>545469.6599999999</v>
      </c>
    </row>
    <row r="40" ht="12.75" hidden="1">
      <c r="I40" s="20"/>
    </row>
    <row r="41" spans="2:8" ht="12.75" hidden="1">
      <c r="B41" s="30" t="s">
        <v>44</v>
      </c>
      <c r="C41" s="30"/>
      <c r="D41" s="30"/>
      <c r="E41" s="30"/>
      <c r="F41" s="30"/>
      <c r="G41" s="31"/>
      <c r="H41" s="32"/>
    </row>
    <row r="42" spans="2:7" ht="12.75" hidden="1">
      <c r="B42" t="s">
        <v>93</v>
      </c>
      <c r="G42" s="14"/>
    </row>
    <row r="43" ht="12.75" hidden="1"/>
    <row r="44" spans="2:9" ht="12.75" hidden="1">
      <c r="B44" s="33" t="s">
        <v>46</v>
      </c>
      <c r="C44" s="34"/>
      <c r="D44" s="4"/>
      <c r="E44" s="4"/>
      <c r="F44" s="4"/>
      <c r="G44" s="35">
        <f>I35</f>
        <v>545469.6599999999</v>
      </c>
      <c r="H44" s="4"/>
      <c r="I44" s="5"/>
    </row>
    <row r="45" spans="2:9" ht="12.75" hidden="1">
      <c r="B45" s="36" t="s">
        <v>47</v>
      </c>
      <c r="C45" s="37"/>
      <c r="D45" s="38"/>
      <c r="E45" s="39"/>
      <c r="F45" s="39"/>
      <c r="G45" s="40">
        <f>I39</f>
        <v>545469.6599999999</v>
      </c>
      <c r="H45" s="41"/>
      <c r="I45" s="42"/>
    </row>
    <row r="46" spans="2:9" ht="12.75" hidden="1">
      <c r="B46" s="43" t="s">
        <v>48</v>
      </c>
      <c r="C46" s="44"/>
      <c r="D46" s="41"/>
      <c r="E46" s="41"/>
      <c r="F46" s="41"/>
      <c r="G46" s="45">
        <f>G44-G45</f>
        <v>0</v>
      </c>
      <c r="H46" s="41"/>
      <c r="I46" s="42"/>
    </row>
    <row r="47" spans="2:9" ht="13.5" hidden="1" thickBot="1">
      <c r="B47" s="46" t="s">
        <v>49</v>
      </c>
      <c r="C47" s="47"/>
      <c r="D47" s="48"/>
      <c r="E47" s="49"/>
      <c r="F47" s="49"/>
      <c r="G47" s="50">
        <f>G46</f>
        <v>0</v>
      </c>
      <c r="H47" s="51"/>
      <c r="I47" s="52">
        <f>G47</f>
        <v>0</v>
      </c>
    </row>
    <row r="48" ht="12.75" hidden="1">
      <c r="I48" s="18"/>
    </row>
    <row r="49" spans="2:9" ht="12.75" hidden="1">
      <c r="B49" s="53" t="s">
        <v>80</v>
      </c>
      <c r="C49" s="1"/>
      <c r="D49" s="1"/>
      <c r="E49" s="1"/>
      <c r="F49" s="1"/>
      <c r="I49" s="26">
        <f>SUM(I39:I48)</f>
        <v>545469.6599999999</v>
      </c>
    </row>
    <row r="50" ht="12.75" hidden="1"/>
    <row r="51" spans="2:7" ht="12.75" hidden="1">
      <c r="B51" s="30" t="s">
        <v>51</v>
      </c>
      <c r="C51" s="30"/>
      <c r="D51" s="30"/>
      <c r="E51" s="30"/>
      <c r="F51" s="30"/>
      <c r="G51" s="31"/>
    </row>
    <row r="52" ht="12.75" hidden="1">
      <c r="B52" s="54"/>
    </row>
    <row r="53" spans="2:7" ht="12.75" hidden="1">
      <c r="B53" s="54" t="s">
        <v>52</v>
      </c>
      <c r="C53" s="54"/>
      <c r="D53" s="54"/>
      <c r="E53" s="54"/>
      <c r="F53" s="54"/>
      <c r="G53" s="54"/>
    </row>
    <row r="54" spans="2:7" ht="12.75" hidden="1">
      <c r="B54" s="54" t="s">
        <v>53</v>
      </c>
      <c r="C54" s="54"/>
      <c r="D54" s="54"/>
      <c r="E54" s="54"/>
      <c r="F54" s="54"/>
      <c r="G54" s="54"/>
    </row>
    <row r="55" spans="2:7" ht="12.75" hidden="1">
      <c r="B55" s="54" t="s">
        <v>54</v>
      </c>
      <c r="C55" s="54"/>
      <c r="D55" s="54"/>
      <c r="E55" s="54"/>
      <c r="F55" s="54"/>
      <c r="G55" s="54"/>
    </row>
    <row r="56" spans="2:7" ht="12.75" hidden="1">
      <c r="B56" s="54"/>
      <c r="C56" s="54"/>
      <c r="D56" s="54"/>
      <c r="E56" s="54"/>
      <c r="F56" s="54"/>
      <c r="G56" s="54"/>
    </row>
    <row r="57" spans="2:7" ht="12.75" hidden="1">
      <c r="B57" s="54"/>
      <c r="C57" s="54"/>
      <c r="D57" s="54"/>
      <c r="E57" s="54"/>
      <c r="F57" s="54"/>
      <c r="G57" s="54"/>
    </row>
    <row r="58" spans="2:4" ht="12.75" hidden="1">
      <c r="B58" s="55" t="s">
        <v>103</v>
      </c>
      <c r="C58" s="56"/>
      <c r="D58" s="41"/>
    </row>
    <row r="59" spans="2:8" ht="12.75" hidden="1">
      <c r="B59" s="57" t="s">
        <v>56</v>
      </c>
      <c r="C59" s="58"/>
      <c r="D59" s="59">
        <v>29</v>
      </c>
      <c r="H59" t="s">
        <v>16</v>
      </c>
    </row>
    <row r="60" spans="2:4" ht="12.75" hidden="1">
      <c r="B60" s="60" t="s">
        <v>57</v>
      </c>
      <c r="C60" s="61"/>
      <c r="D60" s="62">
        <v>28</v>
      </c>
    </row>
    <row r="61" spans="2:4" ht="12.75" hidden="1">
      <c r="B61" s="63" t="s">
        <v>58</v>
      </c>
      <c r="C61" s="56"/>
      <c r="D61" s="64">
        <f>(D59+D60)/2</f>
        <v>28.5</v>
      </c>
    </row>
    <row r="62" spans="2:9" ht="12.75" hidden="1">
      <c r="B62" s="54"/>
      <c r="F62" s="65"/>
      <c r="G62" s="66" t="s">
        <v>59</v>
      </c>
      <c r="H62" s="66"/>
      <c r="I62" s="67"/>
    </row>
    <row r="63" spans="2:9" ht="12.75" hidden="1">
      <c r="B63" s="55" t="s">
        <v>103</v>
      </c>
      <c r="C63" s="56"/>
      <c r="D63" s="41"/>
      <c r="F63" s="68">
        <f>D66-D61</f>
        <v>-1</v>
      </c>
      <c r="G63" s="54" t="s">
        <v>60</v>
      </c>
      <c r="H63" s="69"/>
      <c r="I63" s="42"/>
    </row>
    <row r="64" spans="2:9" ht="13.5" hidden="1" thickBot="1">
      <c r="B64" s="57" t="s">
        <v>61</v>
      </c>
      <c r="C64" s="58"/>
      <c r="D64" s="70">
        <f>28+1</f>
        <v>29</v>
      </c>
      <c r="F64" s="71">
        <f>F63/D61*100</f>
        <v>-3.508771929824561</v>
      </c>
      <c r="G64" s="72" t="s">
        <v>62</v>
      </c>
      <c r="H64" s="73"/>
      <c r="I64" s="52">
        <f>I49*F64/100</f>
        <v>-19139.286315789468</v>
      </c>
    </row>
    <row r="65" spans="2:9" ht="12.75" hidden="1">
      <c r="B65" s="60" t="s">
        <v>63</v>
      </c>
      <c r="C65" s="61"/>
      <c r="D65" s="74">
        <f>25+1</f>
        <v>26</v>
      </c>
      <c r="E65" s="54"/>
      <c r="F65" s="54"/>
      <c r="G65" s="54"/>
      <c r="H65" s="54"/>
      <c r="I65" s="16"/>
    </row>
    <row r="66" spans="2:9" ht="12.75" hidden="1">
      <c r="B66" s="63" t="s">
        <v>58</v>
      </c>
      <c r="C66" s="56"/>
      <c r="D66" s="75">
        <f>(D64+D65)/2</f>
        <v>27.5</v>
      </c>
      <c r="E66" s="54"/>
      <c r="F66" s="54"/>
      <c r="G66" s="54"/>
      <c r="H66" s="54"/>
      <c r="I66" s="16"/>
    </row>
    <row r="67" spans="2:9" ht="13.5" thickBot="1">
      <c r="B67" s="69"/>
      <c r="C67" s="41"/>
      <c r="D67" s="76"/>
      <c r="E67" s="54"/>
      <c r="F67" s="54"/>
      <c r="G67" s="54"/>
      <c r="H67" s="54"/>
      <c r="I67" s="16"/>
    </row>
    <row r="68" spans="2:9" ht="13.5" thickBot="1">
      <c r="B68" s="27" t="s">
        <v>64</v>
      </c>
      <c r="C68" s="28"/>
      <c r="D68" s="27"/>
      <c r="E68" s="27"/>
      <c r="F68" s="27"/>
      <c r="G68" s="27"/>
      <c r="H68" s="19"/>
      <c r="I68" s="13">
        <f>SUM(I49:I66)</f>
        <v>526330.3736842105</v>
      </c>
    </row>
    <row r="70" spans="2:9" ht="12.75">
      <c r="B70" s="27" t="s">
        <v>119</v>
      </c>
      <c r="C70" s="1"/>
      <c r="D70" s="1"/>
      <c r="E70" s="1"/>
      <c r="F70" s="1"/>
      <c r="G70" s="1"/>
      <c r="I70" s="111">
        <f>I68</f>
        <v>526330.3736842105</v>
      </c>
    </row>
    <row r="71" spans="2:9" ht="12.75">
      <c r="B71" s="1"/>
      <c r="C71" s="1"/>
      <c r="D71" s="1"/>
      <c r="E71" s="1"/>
      <c r="F71" s="1"/>
      <c r="G71" s="1"/>
      <c r="I71" s="26"/>
    </row>
    <row r="72" spans="2:9" ht="12.75">
      <c r="B72" s="77" t="s">
        <v>36</v>
      </c>
      <c r="C72" s="77"/>
      <c r="D72" s="77"/>
      <c r="E72" s="78" t="s">
        <v>121</v>
      </c>
      <c r="F72" s="79"/>
      <c r="G72" s="79"/>
      <c r="H72" s="26">
        <v>1386.89</v>
      </c>
      <c r="I72" s="79" t="s">
        <v>111</v>
      </c>
    </row>
    <row r="73" spans="2:9" ht="12.75">
      <c r="B73" s="77" t="s">
        <v>36</v>
      </c>
      <c r="C73" s="77"/>
      <c r="D73" s="77"/>
      <c r="E73" s="78" t="s">
        <v>128</v>
      </c>
      <c r="F73" s="79"/>
      <c r="G73" s="79"/>
      <c r="H73" s="26">
        <v>2186.81</v>
      </c>
      <c r="I73" s="79" t="s">
        <v>137</v>
      </c>
    </row>
    <row r="74" spans="2:9" ht="12.75">
      <c r="B74" s="77"/>
      <c r="C74" s="77"/>
      <c r="D74" s="77"/>
      <c r="E74" s="78"/>
      <c r="F74" s="79"/>
      <c r="G74" s="79"/>
      <c r="I74" s="26">
        <f>H72+H73</f>
        <v>3573.7</v>
      </c>
    </row>
    <row r="75" spans="2:9" ht="12.75">
      <c r="B75" s="77"/>
      <c r="C75" s="77"/>
      <c r="D75" s="77"/>
      <c r="E75" s="78"/>
      <c r="F75" s="79"/>
      <c r="G75" s="79"/>
      <c r="I75" s="26"/>
    </row>
    <row r="76" spans="2:9" ht="12.75">
      <c r="B76" s="1" t="s">
        <v>131</v>
      </c>
      <c r="C76" s="28"/>
      <c r="D76" s="27"/>
      <c r="E76" s="27"/>
      <c r="F76" s="27"/>
      <c r="G76" s="27"/>
      <c r="I76" s="26">
        <f>I70+I74</f>
        <v>529904.0736842104</v>
      </c>
    </row>
    <row r="79" spans="2:8" ht="12.75">
      <c r="B79" s="30" t="s">
        <v>72</v>
      </c>
      <c r="C79" s="30"/>
      <c r="D79" s="30"/>
      <c r="E79" s="30"/>
      <c r="F79" s="30"/>
      <c r="G79" s="31"/>
      <c r="H79" s="32"/>
    </row>
    <row r="80" spans="2:7" ht="12.75">
      <c r="B80" t="s">
        <v>132</v>
      </c>
      <c r="G80" s="14"/>
    </row>
    <row r="81" ht="13.5" thickBot="1"/>
    <row r="82" spans="2:9" ht="12.75">
      <c r="B82" s="33" t="s">
        <v>73</v>
      </c>
      <c r="C82" s="34"/>
      <c r="D82" s="4"/>
      <c r="E82" s="4"/>
      <c r="F82" s="4"/>
      <c r="G82" s="35">
        <f>I68</f>
        <v>526330.3736842105</v>
      </c>
      <c r="H82" s="4"/>
      <c r="I82" s="5"/>
    </row>
    <row r="83" spans="2:9" ht="12.75">
      <c r="B83" s="36" t="s">
        <v>133</v>
      </c>
      <c r="C83" s="37"/>
      <c r="D83" s="38"/>
      <c r="E83" s="39"/>
      <c r="F83" s="39"/>
      <c r="G83" s="40">
        <f>I76</f>
        <v>529904.0736842104</v>
      </c>
      <c r="H83" s="41"/>
      <c r="I83" s="42"/>
    </row>
    <row r="84" spans="2:9" ht="13.5" thickBot="1">
      <c r="B84" s="87" t="s">
        <v>134</v>
      </c>
      <c r="C84" s="88"/>
      <c r="D84" s="89"/>
      <c r="E84" s="89"/>
      <c r="F84" s="90"/>
      <c r="G84" s="45">
        <f>G82-G83</f>
        <v>-3573.6999999999534</v>
      </c>
      <c r="H84" s="41"/>
      <c r="I84" s="42"/>
    </row>
    <row r="85" spans="2:9" ht="13.5" thickBot="1">
      <c r="B85" s="46" t="s">
        <v>74</v>
      </c>
      <c r="C85" s="47"/>
      <c r="D85" s="48"/>
      <c r="E85" s="49"/>
      <c r="F85" s="49"/>
      <c r="G85" s="50">
        <f>G84</f>
        <v>-3573.6999999999534</v>
      </c>
      <c r="H85" s="51"/>
      <c r="I85" s="52">
        <f>G85</f>
        <v>-3573.6999999999534</v>
      </c>
    </row>
    <row r="86" ht="12.75">
      <c r="I86" s="18"/>
    </row>
    <row r="87" spans="2:9" ht="12.75">
      <c r="B87" s="53" t="s">
        <v>135</v>
      </c>
      <c r="C87" s="1"/>
      <c r="D87" s="1"/>
      <c r="E87" s="1"/>
      <c r="F87" s="1"/>
      <c r="I87" s="26">
        <f>SUM(I76:I86)</f>
        <v>526330.3736842105</v>
      </c>
    </row>
    <row r="88" ht="13.5" thickBot="1"/>
    <row r="89" spans="2:9" ht="13.5" thickBot="1">
      <c r="B89" s="27" t="s">
        <v>136</v>
      </c>
      <c r="C89" s="28"/>
      <c r="D89" s="27"/>
      <c r="E89" s="27"/>
      <c r="F89" s="27"/>
      <c r="G89" s="27"/>
      <c r="I89" s="13">
        <f>I87</f>
        <v>526330.3736842105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"/>
  <dimension ref="B2:M89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12.8515625" style="0" customWidth="1"/>
    <col min="9" max="9" width="20.00390625" style="0" customWidth="1"/>
  </cols>
  <sheetData>
    <row r="2" spans="2:9" ht="33" customHeight="1">
      <c r="B2" s="113" t="s">
        <v>104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105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723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0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723</v>
      </c>
    </row>
    <row r="10" spans="2:9" ht="13.5" hidden="1" thickBot="1">
      <c r="B10" s="10"/>
      <c r="C10" s="11"/>
      <c r="D10" s="12" t="s">
        <v>13</v>
      </c>
      <c r="E10" s="12"/>
      <c r="F10" s="12"/>
      <c r="G10" s="12"/>
      <c r="H10" s="12"/>
      <c r="I10" s="13">
        <f>SUM(I9:I9)</f>
        <v>723</v>
      </c>
    </row>
    <row r="11" ht="12.75" hidden="1"/>
    <row r="12" spans="2:9" ht="12.75" hidden="1">
      <c r="B12" s="3" t="s">
        <v>14</v>
      </c>
      <c r="C12" s="4"/>
      <c r="D12" s="4"/>
      <c r="E12" s="4"/>
      <c r="F12" s="4"/>
      <c r="G12" s="4"/>
      <c r="H12" s="4"/>
      <c r="I12" s="5"/>
    </row>
    <row r="13" spans="2:9" ht="12.75" hidden="1">
      <c r="B13" s="6" t="s">
        <v>4</v>
      </c>
      <c r="C13" s="7"/>
      <c r="D13" s="7"/>
      <c r="E13" s="7"/>
      <c r="F13" s="7"/>
      <c r="G13" s="7"/>
      <c r="H13" s="7"/>
      <c r="I13" s="8">
        <v>90.75</v>
      </c>
    </row>
    <row r="14" spans="2:9" ht="12.75" hidden="1">
      <c r="B14" s="6" t="s">
        <v>5</v>
      </c>
      <c r="C14" s="7"/>
      <c r="D14" s="7"/>
      <c r="E14" s="7"/>
      <c r="F14" s="7"/>
      <c r="G14" s="7"/>
      <c r="H14" s="7"/>
      <c r="I14" s="8">
        <v>0</v>
      </c>
    </row>
    <row r="15" spans="2:9" ht="12.75" hidden="1">
      <c r="B15" s="6" t="s">
        <v>6</v>
      </c>
      <c r="C15" s="7"/>
      <c r="D15" s="7"/>
      <c r="E15" s="7"/>
      <c r="F15" s="7"/>
      <c r="G15" s="7"/>
      <c r="H15" s="7"/>
      <c r="I15" s="8">
        <v>0</v>
      </c>
    </row>
    <row r="16" spans="2:9" ht="12.75" hidden="1">
      <c r="B16" s="95" t="s">
        <v>7</v>
      </c>
      <c r="C16" s="96"/>
      <c r="D16" s="96"/>
      <c r="E16" s="96"/>
      <c r="F16" s="96"/>
      <c r="G16" s="96"/>
      <c r="H16" s="96"/>
      <c r="I16" s="9">
        <f>SUM(I13:I15)</f>
        <v>90.75</v>
      </c>
    </row>
    <row r="17" spans="2:9" ht="13.5" hidden="1" thickBot="1">
      <c r="B17" s="104"/>
      <c r="C17" s="11"/>
      <c r="D17" s="12" t="s">
        <v>20</v>
      </c>
      <c r="E17" s="12"/>
      <c r="F17" s="12"/>
      <c r="G17" s="12"/>
      <c r="H17" s="12"/>
      <c r="I17" s="13">
        <f>SUM(I16:I16)</f>
        <v>90.75</v>
      </c>
    </row>
    <row r="18" spans="2:9" ht="12.75" hidden="1">
      <c r="B18" s="96"/>
      <c r="C18" s="7"/>
      <c r="D18" s="105"/>
      <c r="E18" s="105"/>
      <c r="F18" s="105"/>
      <c r="G18" s="105"/>
      <c r="H18" s="105"/>
      <c r="I18" s="106"/>
    </row>
    <row r="19" spans="2:9" ht="12.75" hidden="1">
      <c r="B19" s="3" t="s">
        <v>21</v>
      </c>
      <c r="C19" s="4"/>
      <c r="D19" s="4"/>
      <c r="E19" s="4"/>
      <c r="F19" s="4"/>
      <c r="G19" s="4"/>
      <c r="H19" s="4"/>
      <c r="I19" s="5"/>
    </row>
    <row r="20" spans="2:9" ht="12.75" hidden="1">
      <c r="B20" s="6" t="s">
        <v>4</v>
      </c>
      <c r="C20" s="7"/>
      <c r="D20" s="7"/>
      <c r="E20" s="7"/>
      <c r="F20" s="7"/>
      <c r="G20" s="7"/>
      <c r="H20" s="7"/>
      <c r="I20" s="8">
        <v>57441.21</v>
      </c>
    </row>
    <row r="21" spans="2:9" ht="12.75" hidden="1">
      <c r="B21" s="6" t="s">
        <v>5</v>
      </c>
      <c r="C21" s="7"/>
      <c r="D21" s="7"/>
      <c r="E21" s="7"/>
      <c r="F21" s="7"/>
      <c r="G21" s="7"/>
      <c r="H21" s="7"/>
      <c r="I21" s="8">
        <v>0</v>
      </c>
    </row>
    <row r="22" spans="2:9" ht="12.75" hidden="1">
      <c r="B22" s="6" t="s">
        <v>6</v>
      </c>
      <c r="C22" s="7"/>
      <c r="D22" s="7"/>
      <c r="E22" s="7"/>
      <c r="F22" s="7"/>
      <c r="G22" s="7"/>
      <c r="H22" s="7"/>
      <c r="I22" s="8">
        <v>-432.03</v>
      </c>
    </row>
    <row r="23" spans="2:9" ht="12.75" hidden="1">
      <c r="B23" s="95" t="s">
        <v>7</v>
      </c>
      <c r="C23" s="96"/>
      <c r="D23" s="96"/>
      <c r="E23" s="96"/>
      <c r="F23" s="96"/>
      <c r="G23" s="96"/>
      <c r="H23" s="96"/>
      <c r="I23" s="9">
        <f>SUM(I20:I22)</f>
        <v>57009.18</v>
      </c>
    </row>
    <row r="24" spans="2:13" ht="12.75" hidden="1">
      <c r="B24" s="97">
        <v>42005</v>
      </c>
      <c r="C24" s="98">
        <v>43</v>
      </c>
      <c r="D24" s="98" t="s">
        <v>84</v>
      </c>
      <c r="E24" s="98"/>
      <c r="F24" s="99">
        <f>I23/(C24+C25+C26)*C24</f>
        <v>37142.34454545454</v>
      </c>
      <c r="G24" s="96"/>
      <c r="H24" s="96"/>
      <c r="I24" s="42"/>
      <c r="M24" t="s">
        <v>16</v>
      </c>
    </row>
    <row r="25" spans="2:9" ht="12.75" hidden="1">
      <c r="B25" s="102">
        <v>42005</v>
      </c>
      <c r="C25" s="96">
        <v>4</v>
      </c>
      <c r="D25" s="96" t="s">
        <v>88</v>
      </c>
      <c r="E25" s="96"/>
      <c r="F25" s="107">
        <f>I23/(C24+C25+C26)*C25</f>
        <v>3455.101818181818</v>
      </c>
      <c r="G25" s="96"/>
      <c r="H25" s="96"/>
      <c r="I25" s="42"/>
    </row>
    <row r="26" spans="2:9" ht="13.5" hidden="1" thickBot="1">
      <c r="B26" s="100">
        <v>42005</v>
      </c>
      <c r="C26" s="73">
        <v>19</v>
      </c>
      <c r="D26" s="73" t="s">
        <v>85</v>
      </c>
      <c r="E26" s="73"/>
      <c r="F26" s="101">
        <f>I23/(C24+C25+C26)*C26</f>
        <v>16411.733636363635</v>
      </c>
      <c r="G26" s="96"/>
      <c r="H26" s="96"/>
      <c r="I26" s="9"/>
    </row>
    <row r="27" spans="2:9" ht="12.75" hidden="1">
      <c r="B27" s="102" t="s">
        <v>92</v>
      </c>
      <c r="C27" s="96"/>
      <c r="D27" s="96"/>
      <c r="E27" s="96"/>
      <c r="F27" s="103"/>
      <c r="G27" s="96"/>
      <c r="H27" s="96"/>
      <c r="I27" s="8">
        <f>-F24</f>
        <v>-37142.34454545454</v>
      </c>
    </row>
    <row r="28" spans="2:9" ht="12.75" hidden="1">
      <c r="B28" s="102" t="s">
        <v>86</v>
      </c>
      <c r="C28" s="96"/>
      <c r="D28" s="96"/>
      <c r="E28" s="96"/>
      <c r="F28" s="103"/>
      <c r="G28" s="96"/>
      <c r="H28" s="96"/>
      <c r="I28" s="8">
        <f>-F26</f>
        <v>-16411.733636363635</v>
      </c>
    </row>
    <row r="29" spans="2:9" ht="13.5" hidden="1" thickBot="1">
      <c r="B29" s="104"/>
      <c r="C29" s="11"/>
      <c r="D29" s="12" t="s">
        <v>22</v>
      </c>
      <c r="E29" s="12"/>
      <c r="F29" s="12"/>
      <c r="G29" s="12"/>
      <c r="H29" s="12"/>
      <c r="I29" s="13">
        <f>SUM(I23:I28)</f>
        <v>3455.1018181818217</v>
      </c>
    </row>
    <row r="30" spans="2:9" s="41" customFormat="1" ht="12.75" hidden="1">
      <c r="B30" s="7"/>
      <c r="C30" s="7"/>
      <c r="D30" s="105"/>
      <c r="E30" s="105"/>
      <c r="F30" s="105"/>
      <c r="G30" s="105"/>
      <c r="H30" s="105"/>
      <c r="I30" s="106"/>
    </row>
    <row r="31" ht="12.75" hidden="1"/>
    <row r="32" spans="2:9" ht="12.75" hidden="1">
      <c r="B32" s="3" t="s">
        <v>23</v>
      </c>
      <c r="C32" s="4"/>
      <c r="D32" s="4"/>
      <c r="E32" s="4"/>
      <c r="F32" s="4"/>
      <c r="G32" s="4"/>
      <c r="H32" s="4"/>
      <c r="I32" s="5"/>
    </row>
    <row r="33" spans="2:9" ht="12.75" hidden="1">
      <c r="B33" s="6" t="s">
        <v>4</v>
      </c>
      <c r="C33" s="7"/>
      <c r="D33" s="7"/>
      <c r="E33" s="7"/>
      <c r="F33" s="7"/>
      <c r="G33" s="7"/>
      <c r="H33" s="7"/>
      <c r="I33" s="8">
        <v>22928.58</v>
      </c>
    </row>
    <row r="34" spans="2:9" ht="12.75" hidden="1">
      <c r="B34" s="6" t="s">
        <v>5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6</v>
      </c>
      <c r="C35" s="7"/>
      <c r="D35" s="7"/>
      <c r="E35" s="7"/>
      <c r="F35" s="7"/>
      <c r="G35" s="7"/>
      <c r="H35" s="7"/>
      <c r="I35" s="8">
        <v>-4585.72</v>
      </c>
    </row>
    <row r="36" spans="2:9" ht="12.75" hidden="1">
      <c r="B36" s="95" t="s">
        <v>7</v>
      </c>
      <c r="C36" s="96"/>
      <c r="D36" s="96"/>
      <c r="E36" s="96"/>
      <c r="F36" s="96"/>
      <c r="G36" s="96"/>
      <c r="H36" s="96"/>
      <c r="I36" s="9">
        <f>SUM(I33:I35)</f>
        <v>18342.86</v>
      </c>
    </row>
    <row r="37" spans="2:9" ht="13.5" hidden="1" thickBot="1">
      <c r="B37" s="10"/>
      <c r="C37" s="11"/>
      <c r="D37" s="12" t="s">
        <v>24</v>
      </c>
      <c r="E37" s="12"/>
      <c r="F37" s="12"/>
      <c r="G37" s="12"/>
      <c r="H37" s="12"/>
      <c r="I37" s="13">
        <f>I36</f>
        <v>18342.86</v>
      </c>
    </row>
    <row r="38" ht="12.75" hidden="1"/>
    <row r="39" spans="2:9" ht="13.5" hidden="1" thickBot="1">
      <c r="B39" s="18" t="s">
        <v>25</v>
      </c>
      <c r="C39" s="18"/>
      <c r="D39" s="18"/>
      <c r="E39" s="18"/>
      <c r="F39" s="18"/>
      <c r="G39" s="18"/>
      <c r="H39" s="18"/>
      <c r="I39" s="13">
        <f>I10+I17+I29+I37</f>
        <v>22611.711818181822</v>
      </c>
    </row>
    <row r="40" spans="2:9" ht="12.75" hidden="1">
      <c r="B40" s="18"/>
      <c r="C40" s="18"/>
      <c r="D40" s="18"/>
      <c r="E40" s="18"/>
      <c r="F40" s="18"/>
      <c r="G40" s="18"/>
      <c r="H40" s="18"/>
      <c r="I40" s="106"/>
    </row>
    <row r="41" spans="2:9" ht="12.75" hidden="1">
      <c r="B41" s="27" t="s">
        <v>43</v>
      </c>
      <c r="C41" s="28"/>
      <c r="D41" s="27"/>
      <c r="E41" s="27"/>
      <c r="F41" s="27"/>
      <c r="G41" s="27"/>
      <c r="H41" s="19"/>
      <c r="I41" s="106">
        <f>I39</f>
        <v>22611.711818181822</v>
      </c>
    </row>
    <row r="42" ht="12.75" hidden="1"/>
    <row r="43" spans="2:8" ht="12.75" hidden="1">
      <c r="B43" s="30" t="s">
        <v>44</v>
      </c>
      <c r="C43" s="30"/>
      <c r="D43" s="30"/>
      <c r="E43" s="30"/>
      <c r="F43" s="30"/>
      <c r="G43" s="31"/>
      <c r="H43" s="32"/>
    </row>
    <row r="44" spans="2:7" ht="12.75" hidden="1">
      <c r="B44" t="s">
        <v>45</v>
      </c>
      <c r="G44" s="14"/>
    </row>
    <row r="45" ht="12.75" hidden="1"/>
    <row r="46" spans="2:9" ht="12.75" hidden="1">
      <c r="B46" s="33" t="s">
        <v>46</v>
      </c>
      <c r="C46" s="34"/>
      <c r="D46" s="4"/>
      <c r="E46" s="4"/>
      <c r="F46" s="4"/>
      <c r="G46" s="35">
        <f>I39</f>
        <v>22611.711818181822</v>
      </c>
      <c r="H46" s="4"/>
      <c r="I46" s="5"/>
    </row>
    <row r="47" spans="2:9" ht="12.75" hidden="1">
      <c r="B47" s="36" t="s">
        <v>47</v>
      </c>
      <c r="C47" s="37"/>
      <c r="D47" s="38"/>
      <c r="E47" s="39"/>
      <c r="F47" s="39"/>
      <c r="G47" s="40">
        <f>I41</f>
        <v>22611.711818181822</v>
      </c>
      <c r="H47" s="41"/>
      <c r="I47" s="42"/>
    </row>
    <row r="48" spans="2:9" ht="12.75" hidden="1">
      <c r="B48" s="43" t="s">
        <v>48</v>
      </c>
      <c r="C48" s="44"/>
      <c r="D48" s="41"/>
      <c r="E48" s="41"/>
      <c r="F48" s="41"/>
      <c r="G48" s="45">
        <f>G46-G47</f>
        <v>0</v>
      </c>
      <c r="H48" s="41"/>
      <c r="I48" s="42"/>
    </row>
    <row r="49" spans="2:9" ht="13.5" hidden="1" thickBot="1">
      <c r="B49" s="46" t="s">
        <v>49</v>
      </c>
      <c r="C49" s="47"/>
      <c r="D49" s="48"/>
      <c r="E49" s="49"/>
      <c r="F49" s="49"/>
      <c r="G49" s="50">
        <f>G48</f>
        <v>0</v>
      </c>
      <c r="H49" s="51"/>
      <c r="I49" s="52">
        <f>G49</f>
        <v>0</v>
      </c>
    </row>
    <row r="50" ht="12.75" hidden="1">
      <c r="I50" s="18"/>
    </row>
    <row r="51" spans="2:9" ht="12.75" hidden="1">
      <c r="B51" s="53" t="s">
        <v>106</v>
      </c>
      <c r="C51" s="1"/>
      <c r="D51" s="1"/>
      <c r="E51" s="1"/>
      <c r="F51" s="1"/>
      <c r="I51" s="26">
        <f>SUM(I41:I50)</f>
        <v>22611.711818181822</v>
      </c>
    </row>
    <row r="52" ht="12.75" hidden="1"/>
    <row r="53" spans="2:7" ht="12.75" hidden="1">
      <c r="B53" s="30" t="s">
        <v>51</v>
      </c>
      <c r="C53" s="30"/>
      <c r="D53" s="30"/>
      <c r="E53" s="30"/>
      <c r="F53" s="30"/>
      <c r="G53" s="31"/>
    </row>
    <row r="54" ht="12.75" hidden="1">
      <c r="B54" s="54"/>
    </row>
    <row r="55" spans="2:7" ht="12.75" hidden="1">
      <c r="B55" s="54" t="s">
        <v>52</v>
      </c>
      <c r="C55" s="54"/>
      <c r="D55" s="54"/>
      <c r="E55" s="54"/>
      <c r="F55" s="54"/>
      <c r="G55" s="54"/>
    </row>
    <row r="56" spans="2:7" ht="12.75" hidden="1">
      <c r="B56" s="54" t="s">
        <v>53</v>
      </c>
      <c r="C56" s="54"/>
      <c r="D56" s="54"/>
      <c r="E56" s="54"/>
      <c r="F56" s="54"/>
      <c r="G56" s="54"/>
    </row>
    <row r="57" spans="2:7" ht="12.75" hidden="1">
      <c r="B57" s="54" t="s">
        <v>54</v>
      </c>
      <c r="C57" s="54"/>
      <c r="D57" s="54"/>
      <c r="E57" s="54"/>
      <c r="F57" s="54"/>
      <c r="G57" s="54"/>
    </row>
    <row r="58" spans="2:7" ht="12.75" hidden="1">
      <c r="B58" s="54"/>
      <c r="C58" s="54"/>
      <c r="D58" s="54"/>
      <c r="E58" s="54"/>
      <c r="F58" s="54"/>
      <c r="G58" s="54"/>
    </row>
    <row r="59" spans="2:7" ht="12.75" hidden="1">
      <c r="B59" s="54"/>
      <c r="C59" s="54"/>
      <c r="D59" s="54"/>
      <c r="E59" s="54"/>
      <c r="F59" s="54"/>
      <c r="G59" s="54"/>
    </row>
    <row r="60" spans="2:4" ht="12.75" hidden="1">
      <c r="B60" s="55" t="s">
        <v>103</v>
      </c>
      <c r="C60" s="56"/>
      <c r="D60" s="41"/>
    </row>
    <row r="61" spans="2:4" ht="12.75" hidden="1">
      <c r="B61" s="57" t="s">
        <v>56</v>
      </c>
      <c r="C61" s="58"/>
      <c r="D61" s="59">
        <v>29</v>
      </c>
    </row>
    <row r="62" spans="2:4" ht="12.75" hidden="1">
      <c r="B62" s="60" t="s">
        <v>57</v>
      </c>
      <c r="C62" s="61"/>
      <c r="D62" s="62">
        <v>28</v>
      </c>
    </row>
    <row r="63" spans="2:4" ht="12.75" hidden="1">
      <c r="B63" s="63" t="s">
        <v>58</v>
      </c>
      <c r="C63" s="56"/>
      <c r="D63" s="64">
        <f>(D61+D62)/2</f>
        <v>28.5</v>
      </c>
    </row>
    <row r="64" spans="2:9" ht="12.75" hidden="1">
      <c r="B64" s="54"/>
      <c r="F64" s="65"/>
      <c r="G64" s="66" t="s">
        <v>59</v>
      </c>
      <c r="H64" s="66"/>
      <c r="I64" s="67"/>
    </row>
    <row r="65" spans="2:9" ht="12.75" hidden="1">
      <c r="B65" s="55" t="s">
        <v>103</v>
      </c>
      <c r="C65" s="56"/>
      <c r="D65" s="41"/>
      <c r="F65" s="68">
        <f>D68-D63</f>
        <v>-1</v>
      </c>
      <c r="G65" s="54" t="s">
        <v>60</v>
      </c>
      <c r="H65" s="69"/>
      <c r="I65" s="42"/>
    </row>
    <row r="66" spans="2:9" ht="13.5" hidden="1" thickBot="1">
      <c r="B66" s="57" t="s">
        <v>61</v>
      </c>
      <c r="C66" s="58"/>
      <c r="D66" s="70">
        <f>28+1</f>
        <v>29</v>
      </c>
      <c r="F66" s="71">
        <f>F65/D63*100</f>
        <v>-3.508771929824561</v>
      </c>
      <c r="G66" s="72" t="s">
        <v>62</v>
      </c>
      <c r="H66" s="73"/>
      <c r="I66" s="52">
        <f>I51*F66/100</f>
        <v>-793.3933971291866</v>
      </c>
    </row>
    <row r="67" spans="2:9" ht="12.75" hidden="1">
      <c r="B67" s="60" t="s">
        <v>63</v>
      </c>
      <c r="C67" s="61"/>
      <c r="D67" s="74">
        <f>25+1</f>
        <v>26</v>
      </c>
      <c r="E67" s="54"/>
      <c r="F67" s="54"/>
      <c r="G67" s="54"/>
      <c r="H67" s="54"/>
      <c r="I67" s="16"/>
    </row>
    <row r="68" spans="2:9" ht="12.75" hidden="1">
      <c r="B68" s="63" t="s">
        <v>58</v>
      </c>
      <c r="C68" s="56"/>
      <c r="D68" s="75">
        <f>(D66+D67)/2</f>
        <v>27.5</v>
      </c>
      <c r="E68" s="54"/>
      <c r="F68" s="54"/>
      <c r="G68" s="54"/>
      <c r="H68" s="54"/>
      <c r="I68" s="16"/>
    </row>
    <row r="69" spans="2:9" ht="12.75">
      <c r="B69" s="69"/>
      <c r="C69" s="41"/>
      <c r="D69" s="54"/>
      <c r="E69" s="54"/>
      <c r="F69" s="54"/>
      <c r="G69" s="54"/>
      <c r="H69" s="54"/>
      <c r="I69" s="16"/>
    </row>
    <row r="70" spans="2:9" ht="13.5" thickBot="1">
      <c r="B70" s="69"/>
      <c r="C70" s="41"/>
      <c r="D70" s="76"/>
      <c r="E70" s="54"/>
      <c r="F70" s="54"/>
      <c r="G70" s="54"/>
      <c r="H70" s="54"/>
      <c r="I70" s="16"/>
    </row>
    <row r="71" spans="2:9" ht="13.5" thickBot="1">
      <c r="B71" s="27" t="s">
        <v>64</v>
      </c>
      <c r="C71" s="28"/>
      <c r="D71" s="27"/>
      <c r="E71" s="27"/>
      <c r="F71" s="27"/>
      <c r="G71" s="27"/>
      <c r="H71" s="19"/>
      <c r="I71" s="13">
        <f>SUM(I50:I67)</f>
        <v>21818.318421052634</v>
      </c>
    </row>
    <row r="73" spans="2:9" ht="12.75">
      <c r="B73" s="27" t="s">
        <v>119</v>
      </c>
      <c r="C73" s="1"/>
      <c r="D73" s="1"/>
      <c r="E73" s="1"/>
      <c r="F73" s="1"/>
      <c r="G73" s="1"/>
      <c r="I73" s="86">
        <f>I71</f>
        <v>21818.318421052634</v>
      </c>
    </row>
    <row r="74" spans="2:7" ht="12.75">
      <c r="B74" s="1"/>
      <c r="C74" s="1"/>
      <c r="D74" s="1"/>
      <c r="E74" s="1"/>
      <c r="F74" s="1"/>
      <c r="G74" s="1"/>
    </row>
    <row r="75" spans="2:9" ht="12.75">
      <c r="B75" s="27" t="s">
        <v>138</v>
      </c>
      <c r="C75" s="1"/>
      <c r="D75" s="1"/>
      <c r="E75" s="1"/>
      <c r="F75" s="1"/>
      <c r="G75" s="1"/>
      <c r="I75" s="86">
        <f>I73</f>
        <v>21818.318421052634</v>
      </c>
    </row>
    <row r="76" spans="2:7" ht="12.75">
      <c r="B76" s="1"/>
      <c r="C76" s="1"/>
      <c r="D76" s="1"/>
      <c r="E76" s="1"/>
      <c r="F76" s="1"/>
      <c r="G76" s="1"/>
    </row>
    <row r="77" spans="2:9" ht="12.75">
      <c r="B77" s="1" t="s">
        <v>131</v>
      </c>
      <c r="C77" s="28"/>
      <c r="D77" s="27"/>
      <c r="E77" s="27"/>
      <c r="F77" s="27"/>
      <c r="G77" s="27"/>
      <c r="I77" s="86">
        <f>I73</f>
        <v>21818.318421052634</v>
      </c>
    </row>
    <row r="78" spans="2:7" ht="12.75">
      <c r="B78" s="1"/>
      <c r="C78" s="1"/>
      <c r="D78" s="1"/>
      <c r="E78" s="1"/>
      <c r="F78" s="1"/>
      <c r="G78" s="1"/>
    </row>
    <row r="79" spans="2:8" ht="12.75">
      <c r="B79" s="30" t="s">
        <v>72</v>
      </c>
      <c r="C79" s="30"/>
      <c r="D79" s="30"/>
      <c r="E79" s="30"/>
      <c r="F79" s="30"/>
      <c r="G79" s="31"/>
      <c r="H79" s="32"/>
    </row>
    <row r="80" spans="2:7" ht="12.75">
      <c r="B80" t="s">
        <v>132</v>
      </c>
      <c r="G80" s="14"/>
    </row>
    <row r="81" ht="13.5" thickBot="1"/>
    <row r="82" spans="2:9" ht="12.75">
      <c r="B82" s="33" t="s">
        <v>73</v>
      </c>
      <c r="C82" s="34"/>
      <c r="D82" s="4"/>
      <c r="E82" s="4"/>
      <c r="F82" s="4"/>
      <c r="G82" s="35">
        <f>I71</f>
        <v>21818.318421052634</v>
      </c>
      <c r="H82" s="4"/>
      <c r="I82" s="5"/>
    </row>
    <row r="83" spans="2:9" ht="12.75">
      <c r="B83" s="36" t="s">
        <v>133</v>
      </c>
      <c r="C83" s="37"/>
      <c r="D83" s="38"/>
      <c r="E83" s="39"/>
      <c r="F83" s="39"/>
      <c r="G83" s="40">
        <f>I73</f>
        <v>21818.318421052634</v>
      </c>
      <c r="H83" s="41"/>
      <c r="I83" s="42"/>
    </row>
    <row r="84" spans="2:9" ht="13.5" thickBot="1">
      <c r="B84" s="87" t="s">
        <v>134</v>
      </c>
      <c r="C84" s="88"/>
      <c r="D84" s="89"/>
      <c r="E84" s="89"/>
      <c r="F84" s="90"/>
      <c r="G84" s="45">
        <f>G82-G83</f>
        <v>0</v>
      </c>
      <c r="H84" s="41"/>
      <c r="I84" s="42"/>
    </row>
    <row r="85" spans="2:9" ht="13.5" thickBot="1">
      <c r="B85" s="46" t="s">
        <v>74</v>
      </c>
      <c r="C85" s="47"/>
      <c r="D85" s="48"/>
      <c r="E85" s="49"/>
      <c r="F85" s="49"/>
      <c r="G85" s="50">
        <f>G84</f>
        <v>0</v>
      </c>
      <c r="H85" s="51"/>
      <c r="I85" s="52">
        <f>G85</f>
        <v>0</v>
      </c>
    </row>
    <row r="86" ht="12.75">
      <c r="I86" s="18"/>
    </row>
    <row r="87" spans="2:9" ht="12.75">
      <c r="B87" s="53" t="s">
        <v>135</v>
      </c>
      <c r="C87" s="1"/>
      <c r="D87" s="1"/>
      <c r="E87" s="1"/>
      <c r="F87" s="1"/>
      <c r="I87" s="26">
        <f>SUM(I77:I85)</f>
        <v>21818.318421052634</v>
      </c>
    </row>
    <row r="88" ht="13.5" thickBot="1"/>
    <row r="89" spans="2:9" ht="13.5" thickBot="1">
      <c r="B89" s="27" t="s">
        <v>136</v>
      </c>
      <c r="C89" s="28"/>
      <c r="D89" s="27"/>
      <c r="E89" s="27"/>
      <c r="F89" s="27"/>
      <c r="G89" s="27"/>
      <c r="I89" s="13">
        <f>I87</f>
        <v>21818.318421052634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4"/>
  <dimension ref="B3:I85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13.140625" style="0" customWidth="1"/>
    <col min="9" max="9" width="23.7109375" style="0" customWidth="1"/>
  </cols>
  <sheetData>
    <row r="3" spans="2:9" ht="36" customHeight="1">
      <c r="B3" s="113" t="s">
        <v>107</v>
      </c>
      <c r="C3" s="113"/>
      <c r="D3" s="113"/>
      <c r="E3" s="113"/>
      <c r="F3" s="113"/>
      <c r="G3" s="113"/>
      <c r="H3" s="113"/>
      <c r="I3" s="113"/>
    </row>
    <row r="6" ht="12.75">
      <c r="I6" s="94" t="s">
        <v>108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customHeight="1" hidden="1">
      <c r="B9" s="6" t="s">
        <v>4</v>
      </c>
      <c r="C9" s="7"/>
      <c r="D9" s="7"/>
      <c r="E9" s="7"/>
      <c r="F9" s="7"/>
      <c r="G9" s="7"/>
      <c r="H9" s="7"/>
      <c r="I9" s="8">
        <v>70026.64</v>
      </c>
    </row>
    <row r="10" spans="2:9" ht="12.75" customHeight="1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customHeight="1" hidden="1">
      <c r="B11" s="6" t="s">
        <v>6</v>
      </c>
      <c r="C11" s="7"/>
      <c r="D11" s="7"/>
      <c r="E11" s="7"/>
      <c r="F11" s="7"/>
      <c r="G11" s="7"/>
      <c r="H11" s="7"/>
      <c r="I11" s="8">
        <v>0</v>
      </c>
    </row>
    <row r="12" spans="2:9" ht="13.5" customHeight="1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70026.64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SUM(I12:I12)</f>
        <v>70026.64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customHeight="1" hidden="1">
      <c r="B16" s="6" t="s">
        <v>4</v>
      </c>
      <c r="C16" s="7"/>
      <c r="D16" s="7"/>
      <c r="E16" s="7"/>
      <c r="F16" s="7"/>
      <c r="G16" s="7"/>
      <c r="H16" s="7"/>
      <c r="I16" s="8">
        <v>10033.8</v>
      </c>
    </row>
    <row r="17" spans="2:9" ht="12.75" customHeight="1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customHeight="1" hidden="1">
      <c r="B18" s="6" t="s">
        <v>6</v>
      </c>
      <c r="C18" s="7"/>
      <c r="D18" s="7"/>
      <c r="E18" s="7"/>
      <c r="F18" s="7"/>
      <c r="G18" s="7"/>
      <c r="H18" s="7"/>
      <c r="I18" s="8">
        <v>0</v>
      </c>
    </row>
    <row r="19" spans="2:9" ht="13.5" customHeight="1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10033.8</v>
      </c>
    </row>
    <row r="20" spans="2:9" ht="13.5" hidden="1" thickBot="1">
      <c r="B20" s="10"/>
      <c r="C20" s="11"/>
      <c r="D20" s="12" t="s">
        <v>20</v>
      </c>
      <c r="E20" s="12"/>
      <c r="F20" s="12"/>
      <c r="G20" s="12"/>
      <c r="H20" s="12"/>
      <c r="I20" s="13">
        <f>SUM(I19:I19)</f>
        <v>10033.8</v>
      </c>
    </row>
    <row r="21" ht="12.75" hidden="1"/>
    <row r="22" spans="2:9" ht="12.75" hidden="1">
      <c r="B22" s="3" t="s">
        <v>21</v>
      </c>
      <c r="C22" s="4"/>
      <c r="D22" s="4"/>
      <c r="E22" s="4"/>
      <c r="F22" s="4"/>
      <c r="G22" s="4"/>
      <c r="H22" s="4"/>
      <c r="I22" s="5"/>
    </row>
    <row r="23" spans="2:9" ht="12.75" customHeight="1" hidden="1">
      <c r="B23" s="6" t="s">
        <v>4</v>
      </c>
      <c r="C23" s="7"/>
      <c r="D23" s="7"/>
      <c r="E23" s="7"/>
      <c r="F23" s="7"/>
      <c r="G23" s="7"/>
      <c r="H23" s="7"/>
      <c r="I23" s="8">
        <f>11086.82+236.47</f>
        <v>11323.289999999999</v>
      </c>
    </row>
    <row r="24" spans="2:9" ht="12.75" customHeight="1" hidden="1">
      <c r="B24" s="6" t="s">
        <v>5</v>
      </c>
      <c r="C24" s="7"/>
      <c r="D24" s="7"/>
      <c r="E24" s="7"/>
      <c r="F24" s="7"/>
      <c r="G24" s="7"/>
      <c r="H24" s="7"/>
      <c r="I24" s="8">
        <v>0</v>
      </c>
    </row>
    <row r="25" spans="2:9" ht="12.75" customHeight="1" hidden="1">
      <c r="B25" s="6" t="s">
        <v>6</v>
      </c>
      <c r="C25" s="7"/>
      <c r="D25" s="7"/>
      <c r="E25" s="7"/>
      <c r="F25" s="7"/>
      <c r="G25" s="7"/>
      <c r="H25" s="7"/>
      <c r="I25" s="8">
        <v>0</v>
      </c>
    </row>
    <row r="26" spans="2:9" ht="13.5" customHeight="1" hidden="1">
      <c r="B26" s="95" t="s">
        <v>7</v>
      </c>
      <c r="C26" s="96"/>
      <c r="D26" s="96"/>
      <c r="E26" s="96"/>
      <c r="F26" s="96"/>
      <c r="G26" s="96"/>
      <c r="H26" s="96"/>
      <c r="I26" s="9">
        <f>SUM(I23:I25)</f>
        <v>11323.289999999999</v>
      </c>
    </row>
    <row r="27" spans="2:9" ht="13.5" hidden="1" thickBot="1">
      <c r="B27" s="10"/>
      <c r="C27" s="11"/>
      <c r="D27" s="12" t="s">
        <v>22</v>
      </c>
      <c r="E27" s="12"/>
      <c r="F27" s="12"/>
      <c r="G27" s="12"/>
      <c r="H27" s="12"/>
      <c r="I27" s="13">
        <f>SUM(I26:I26)</f>
        <v>11323.289999999999</v>
      </c>
    </row>
    <row r="28" ht="12.75" hidden="1"/>
    <row r="29" spans="2:9" ht="12.75" hidden="1">
      <c r="B29" s="3" t="s">
        <v>23</v>
      </c>
      <c r="C29" s="4"/>
      <c r="D29" s="4"/>
      <c r="E29" s="4"/>
      <c r="F29" s="4"/>
      <c r="G29" s="4"/>
      <c r="H29" s="4"/>
      <c r="I29" s="5"/>
    </row>
    <row r="30" spans="2:9" ht="12.75" customHeight="1" hidden="1">
      <c r="B30" s="6" t="s">
        <v>4</v>
      </c>
      <c r="C30" s="7"/>
      <c r="D30" s="7"/>
      <c r="E30" s="7"/>
      <c r="F30" s="7"/>
      <c r="G30" s="7"/>
      <c r="H30" s="7"/>
      <c r="I30" s="8">
        <v>107413.51</v>
      </c>
    </row>
    <row r="31" spans="2:9" ht="12.75" customHeight="1" hidden="1">
      <c r="B31" s="6" t="s">
        <v>5</v>
      </c>
      <c r="C31" s="7"/>
      <c r="D31" s="7"/>
      <c r="E31" s="7"/>
      <c r="F31" s="7"/>
      <c r="G31" s="7"/>
      <c r="H31" s="7"/>
      <c r="I31" s="8">
        <v>0</v>
      </c>
    </row>
    <row r="32" spans="2:9" ht="12.75" customHeight="1" hidden="1">
      <c r="B32" s="6" t="s">
        <v>6</v>
      </c>
      <c r="C32" s="7"/>
      <c r="D32" s="7"/>
      <c r="E32" s="7"/>
      <c r="F32" s="7"/>
      <c r="G32" s="7"/>
      <c r="H32" s="7"/>
      <c r="I32" s="8">
        <v>-21482.7</v>
      </c>
    </row>
    <row r="33" spans="2:9" ht="13.5" customHeight="1" hidden="1">
      <c r="B33" s="95" t="s">
        <v>7</v>
      </c>
      <c r="C33" s="96"/>
      <c r="D33" s="96"/>
      <c r="E33" s="96"/>
      <c r="F33" s="96"/>
      <c r="G33" s="96"/>
      <c r="H33" s="96"/>
      <c r="I33" s="9">
        <f>SUM(I30:I32)</f>
        <v>85930.81</v>
      </c>
    </row>
    <row r="34" spans="2:9" ht="13.5" hidden="1" thickBot="1">
      <c r="B34" s="10"/>
      <c r="C34" s="11"/>
      <c r="D34" s="12" t="s">
        <v>24</v>
      </c>
      <c r="E34" s="12"/>
      <c r="F34" s="12"/>
      <c r="G34" s="12"/>
      <c r="H34" s="12"/>
      <c r="I34" s="13">
        <f>I33</f>
        <v>85930.81</v>
      </c>
    </row>
    <row r="35" ht="12.75" hidden="1"/>
    <row r="36" spans="2:9" ht="13.5" hidden="1" thickBot="1">
      <c r="B36" s="18" t="s">
        <v>25</v>
      </c>
      <c r="C36" s="18"/>
      <c r="D36" s="18"/>
      <c r="E36" s="18"/>
      <c r="F36" s="18"/>
      <c r="G36" s="18"/>
      <c r="H36" s="18"/>
      <c r="I36" s="13">
        <f>I13+I20+I27+I34</f>
        <v>177314.53999999998</v>
      </c>
    </row>
    <row r="37" ht="12.75" hidden="1"/>
    <row r="38" spans="2:9" ht="12.75" hidden="1">
      <c r="B38" s="27" t="s">
        <v>43</v>
      </c>
      <c r="C38" s="28"/>
      <c r="D38" s="27"/>
      <c r="E38" s="27"/>
      <c r="F38" s="27"/>
      <c r="G38" s="27"/>
      <c r="H38" s="19"/>
      <c r="I38" s="106">
        <f>I36</f>
        <v>177314.53999999998</v>
      </c>
    </row>
    <row r="39" ht="12.75" hidden="1"/>
    <row r="40" spans="2:8" ht="12.75" hidden="1">
      <c r="B40" s="30" t="s">
        <v>44</v>
      </c>
      <c r="C40" s="30"/>
      <c r="D40" s="30"/>
      <c r="E40" s="30"/>
      <c r="F40" s="30"/>
      <c r="G40" s="31"/>
      <c r="H40" s="32"/>
    </row>
    <row r="41" spans="2:7" ht="12.75" hidden="1">
      <c r="B41" t="s">
        <v>45</v>
      </c>
      <c r="G41" s="14"/>
    </row>
    <row r="42" ht="12.75" hidden="1"/>
    <row r="43" spans="2:9" ht="12.75" hidden="1">
      <c r="B43" s="33" t="s">
        <v>46</v>
      </c>
      <c r="C43" s="34"/>
      <c r="D43" s="4"/>
      <c r="E43" s="4"/>
      <c r="F43" s="4"/>
      <c r="G43" s="35">
        <f>I36</f>
        <v>177314.53999999998</v>
      </c>
      <c r="H43" s="4"/>
      <c r="I43" s="5"/>
    </row>
    <row r="44" spans="2:9" ht="12.75" hidden="1">
      <c r="B44" s="36" t="s">
        <v>47</v>
      </c>
      <c r="C44" s="37"/>
      <c r="D44" s="38"/>
      <c r="E44" s="39"/>
      <c r="F44" s="39"/>
      <c r="G44" s="40">
        <f>I38</f>
        <v>177314.53999999998</v>
      </c>
      <c r="H44" s="41"/>
      <c r="I44" s="42"/>
    </row>
    <row r="45" spans="2:9" ht="12.75" hidden="1">
      <c r="B45" s="43" t="s">
        <v>48</v>
      </c>
      <c r="C45" s="44"/>
      <c r="D45" s="41"/>
      <c r="E45" s="41"/>
      <c r="F45" s="41"/>
      <c r="G45" s="45">
        <f>G43-G44</f>
        <v>0</v>
      </c>
      <c r="H45" s="41"/>
      <c r="I45" s="42"/>
    </row>
    <row r="46" spans="2:9" ht="13.5" hidden="1" thickBot="1">
      <c r="B46" s="46" t="s">
        <v>49</v>
      </c>
      <c r="C46" s="47"/>
      <c r="D46" s="48"/>
      <c r="E46" s="49"/>
      <c r="F46" s="49"/>
      <c r="G46" s="50">
        <f>G45</f>
        <v>0</v>
      </c>
      <c r="H46" s="51"/>
      <c r="I46" s="52">
        <f>G46</f>
        <v>0</v>
      </c>
    </row>
    <row r="47" ht="12.75" hidden="1">
      <c r="I47" s="18"/>
    </row>
    <row r="48" spans="2:9" ht="12.75" hidden="1">
      <c r="B48" s="53" t="s">
        <v>106</v>
      </c>
      <c r="C48" s="1"/>
      <c r="D48" s="1"/>
      <c r="E48" s="1"/>
      <c r="F48" s="1"/>
      <c r="I48" s="26">
        <f>SUM(I38:I47)</f>
        <v>177314.53999999998</v>
      </c>
    </row>
    <row r="49" ht="12.75" hidden="1"/>
    <row r="50" spans="2:7" ht="12.75" hidden="1">
      <c r="B50" s="30" t="s">
        <v>51</v>
      </c>
      <c r="C50" s="30"/>
      <c r="D50" s="30"/>
      <c r="E50" s="30"/>
      <c r="F50" s="30"/>
      <c r="G50" s="31"/>
    </row>
    <row r="51" ht="12.75" hidden="1">
      <c r="B51" s="54"/>
    </row>
    <row r="52" spans="2:7" ht="12.75" hidden="1">
      <c r="B52" s="54" t="s">
        <v>52</v>
      </c>
      <c r="C52" s="54"/>
      <c r="D52" s="54"/>
      <c r="E52" s="54"/>
      <c r="F52" s="54"/>
      <c r="G52" s="54"/>
    </row>
    <row r="53" spans="2:7" ht="12.75" hidden="1">
      <c r="B53" s="54" t="s">
        <v>53</v>
      </c>
      <c r="C53" s="54"/>
      <c r="D53" s="54"/>
      <c r="E53" s="54"/>
      <c r="F53" s="54"/>
      <c r="G53" s="54"/>
    </row>
    <row r="54" spans="2:7" ht="12.75" hidden="1">
      <c r="B54" s="54" t="s">
        <v>54</v>
      </c>
      <c r="C54" s="54"/>
      <c r="D54" s="54"/>
      <c r="E54" s="54"/>
      <c r="F54" s="54"/>
      <c r="G54" s="54"/>
    </row>
    <row r="55" spans="2:7" ht="12.75" hidden="1">
      <c r="B55" s="54"/>
      <c r="C55" s="54"/>
      <c r="D55" s="54"/>
      <c r="E55" s="54"/>
      <c r="F55" s="54"/>
      <c r="G55" s="54"/>
    </row>
    <row r="56" spans="2:7" ht="12.75" hidden="1">
      <c r="B56" s="54"/>
      <c r="C56" s="54"/>
      <c r="D56" s="54"/>
      <c r="E56" s="54"/>
      <c r="F56" s="54"/>
      <c r="G56" s="54"/>
    </row>
    <row r="57" spans="2:4" ht="12.75" hidden="1">
      <c r="B57" s="92" t="s">
        <v>103</v>
      </c>
      <c r="C57" s="56"/>
      <c r="D57" s="41"/>
    </row>
    <row r="58" spans="2:4" ht="12.75" hidden="1">
      <c r="B58" s="57" t="s">
        <v>56</v>
      </c>
      <c r="C58" s="58"/>
      <c r="D58" s="59">
        <v>29</v>
      </c>
    </row>
    <row r="59" spans="2:4" ht="12.75" hidden="1">
      <c r="B59" s="60" t="s">
        <v>57</v>
      </c>
      <c r="C59" s="61"/>
      <c r="D59" s="62">
        <v>28</v>
      </c>
    </row>
    <row r="60" spans="2:4" ht="12.75" hidden="1">
      <c r="B60" s="63" t="s">
        <v>58</v>
      </c>
      <c r="C60" s="56"/>
      <c r="D60" s="64">
        <f>(D58+D59)/2</f>
        <v>28.5</v>
      </c>
    </row>
    <row r="61" spans="2:9" ht="12.75" hidden="1">
      <c r="B61" s="54"/>
      <c r="F61" s="65"/>
      <c r="G61" s="66" t="s">
        <v>59</v>
      </c>
      <c r="H61" s="66"/>
      <c r="I61" s="67"/>
    </row>
    <row r="62" spans="2:9" ht="12.75" hidden="1">
      <c r="B62" s="55" t="s">
        <v>103</v>
      </c>
      <c r="C62" s="56"/>
      <c r="D62" s="41"/>
      <c r="F62" s="68">
        <f>D65-D60</f>
        <v>-1</v>
      </c>
      <c r="G62" s="54" t="s">
        <v>60</v>
      </c>
      <c r="H62" s="69"/>
      <c r="I62" s="42"/>
    </row>
    <row r="63" spans="2:9" ht="13.5" hidden="1" thickBot="1">
      <c r="B63" s="57" t="s">
        <v>61</v>
      </c>
      <c r="C63" s="58"/>
      <c r="D63" s="70">
        <f>28+1</f>
        <v>29</v>
      </c>
      <c r="F63" s="71">
        <f>F62/D60*100</f>
        <v>-3.508771929824561</v>
      </c>
      <c r="G63" s="72" t="s">
        <v>62</v>
      </c>
      <c r="H63" s="73"/>
      <c r="I63" s="52">
        <f>I48*F63/100</f>
        <v>-6221.562807017543</v>
      </c>
    </row>
    <row r="64" spans="2:9" ht="12.75" hidden="1">
      <c r="B64" s="60" t="s">
        <v>63</v>
      </c>
      <c r="C64" s="61"/>
      <c r="D64" s="74">
        <f>25+1</f>
        <v>26</v>
      </c>
      <c r="E64" s="54"/>
      <c r="F64" s="54"/>
      <c r="G64" s="54"/>
      <c r="H64" s="54"/>
      <c r="I64" s="16"/>
    </row>
    <row r="65" spans="2:9" ht="12.75" hidden="1">
      <c r="B65" s="63" t="s">
        <v>58</v>
      </c>
      <c r="C65" s="56"/>
      <c r="D65" s="75">
        <f>(D63+D64)/2</f>
        <v>27.5</v>
      </c>
      <c r="E65" s="54"/>
      <c r="F65" s="54"/>
      <c r="G65" s="54"/>
      <c r="H65" s="54"/>
      <c r="I65" s="16"/>
    </row>
    <row r="66" spans="2:9" ht="13.5" thickBot="1">
      <c r="B66" s="69"/>
      <c r="C66" s="41"/>
      <c r="D66" s="76"/>
      <c r="E66" s="54"/>
      <c r="F66" s="54"/>
      <c r="G66" s="54"/>
      <c r="H66" s="54"/>
      <c r="I66" s="16"/>
    </row>
    <row r="67" spans="2:9" ht="13.5" thickBot="1">
      <c r="B67" s="27" t="s">
        <v>64</v>
      </c>
      <c r="C67" s="28"/>
      <c r="D67" s="27"/>
      <c r="E67" s="27"/>
      <c r="F67" s="27"/>
      <c r="G67" s="27"/>
      <c r="H67" s="19"/>
      <c r="I67" s="13">
        <f>SUM(I47:I64)</f>
        <v>171092.97719298245</v>
      </c>
    </row>
    <row r="69" spans="2:9" ht="12.75">
      <c r="B69" s="27" t="s">
        <v>119</v>
      </c>
      <c r="C69" s="1"/>
      <c r="D69" s="1"/>
      <c r="E69" s="1"/>
      <c r="F69" s="1"/>
      <c r="G69" s="1"/>
      <c r="I69" s="86">
        <f>I67</f>
        <v>171092.97719298245</v>
      </c>
    </row>
    <row r="70" spans="2:7" ht="12.75">
      <c r="B70" s="1"/>
      <c r="C70" s="1"/>
      <c r="D70" s="1"/>
      <c r="E70" s="1"/>
      <c r="F70" s="1"/>
      <c r="G70" s="1"/>
    </row>
    <row r="71" spans="2:9" ht="12.75">
      <c r="B71" s="27" t="s">
        <v>138</v>
      </c>
      <c r="C71" s="1"/>
      <c r="D71" s="1"/>
      <c r="E71" s="1"/>
      <c r="F71" s="1"/>
      <c r="G71" s="1"/>
      <c r="I71" s="86">
        <f>I69</f>
        <v>171092.97719298245</v>
      </c>
    </row>
    <row r="72" spans="2:7" ht="12.75">
      <c r="B72" s="1"/>
      <c r="C72" s="1"/>
      <c r="D72" s="1"/>
      <c r="E72" s="1"/>
      <c r="F72" s="1"/>
      <c r="G72" s="1"/>
    </row>
    <row r="73" spans="2:9" ht="12.75">
      <c r="B73" s="1" t="s">
        <v>131</v>
      </c>
      <c r="C73" s="28"/>
      <c r="D73" s="27"/>
      <c r="E73" s="27"/>
      <c r="F73" s="27"/>
      <c r="G73" s="27"/>
      <c r="I73" s="86">
        <f>I69</f>
        <v>171092.97719298245</v>
      </c>
    </row>
    <row r="74" spans="2:7" ht="12.75">
      <c r="B74" s="1"/>
      <c r="C74" s="1"/>
      <c r="D74" s="1"/>
      <c r="E74" s="1"/>
      <c r="F74" s="1"/>
      <c r="G74" s="1"/>
    </row>
    <row r="75" spans="2:8" ht="12.75">
      <c r="B75" s="30" t="s">
        <v>72</v>
      </c>
      <c r="C75" s="30"/>
      <c r="D75" s="30"/>
      <c r="E75" s="30"/>
      <c r="F75" s="30"/>
      <c r="G75" s="31"/>
      <c r="H75" s="32"/>
    </row>
    <row r="76" spans="2:7" ht="12.75">
      <c r="B76" t="s">
        <v>132</v>
      </c>
      <c r="G76" s="14"/>
    </row>
    <row r="77" ht="13.5" thickBot="1"/>
    <row r="78" spans="2:9" ht="12.75">
      <c r="B78" s="33" t="s">
        <v>73</v>
      </c>
      <c r="C78" s="34"/>
      <c r="D78" s="4"/>
      <c r="E78" s="4"/>
      <c r="F78" s="4"/>
      <c r="G78" s="35">
        <f>I67</f>
        <v>171092.97719298245</v>
      </c>
      <c r="H78" s="4"/>
      <c r="I78" s="5"/>
    </row>
    <row r="79" spans="2:9" ht="12.75">
      <c r="B79" s="36" t="s">
        <v>133</v>
      </c>
      <c r="C79" s="37"/>
      <c r="D79" s="38"/>
      <c r="E79" s="39"/>
      <c r="F79" s="39"/>
      <c r="G79" s="40">
        <f>I69</f>
        <v>171092.97719298245</v>
      </c>
      <c r="H79" s="41"/>
      <c r="I79" s="42"/>
    </row>
    <row r="80" spans="2:9" ht="13.5" thickBot="1">
      <c r="B80" s="87" t="s">
        <v>134</v>
      </c>
      <c r="C80" s="88"/>
      <c r="D80" s="89"/>
      <c r="E80" s="89"/>
      <c r="F80" s="90"/>
      <c r="G80" s="45">
        <f>G78-G79</f>
        <v>0</v>
      </c>
      <c r="H80" s="41"/>
      <c r="I80" s="42"/>
    </row>
    <row r="81" spans="2:9" ht="13.5" thickBot="1">
      <c r="B81" s="46" t="s">
        <v>74</v>
      </c>
      <c r="C81" s="47"/>
      <c r="D81" s="48"/>
      <c r="E81" s="49"/>
      <c r="F81" s="49"/>
      <c r="G81" s="50">
        <f>G80</f>
        <v>0</v>
      </c>
      <c r="H81" s="51"/>
      <c r="I81" s="52">
        <f>G81</f>
        <v>0</v>
      </c>
    </row>
    <row r="82" ht="12.75">
      <c r="I82" s="18"/>
    </row>
    <row r="83" spans="2:9" ht="12.75">
      <c r="B83" s="53" t="s">
        <v>135</v>
      </c>
      <c r="C83" s="1"/>
      <c r="D83" s="1"/>
      <c r="E83" s="1"/>
      <c r="F83" s="1"/>
      <c r="I83" s="26">
        <f>SUM(I73:I81)</f>
        <v>171092.97719298245</v>
      </c>
    </row>
    <row r="84" ht="13.5" thickBot="1"/>
    <row r="85" spans="2:9" ht="13.5" thickBot="1">
      <c r="B85" s="27" t="s">
        <v>136</v>
      </c>
      <c r="C85" s="28"/>
      <c r="D85" s="27"/>
      <c r="E85" s="27"/>
      <c r="F85" s="27"/>
      <c r="G85" s="27"/>
      <c r="I85" s="13">
        <f>I83</f>
        <v>171092.97719298245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L105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4.00390625" style="0" customWidth="1"/>
    <col min="9" max="9" width="17.28125" style="0" customWidth="1"/>
  </cols>
  <sheetData>
    <row r="2" spans="2:8" ht="51.75" customHeight="1">
      <c r="B2" s="112" t="s">
        <v>75</v>
      </c>
      <c r="C2" s="112"/>
      <c r="D2" s="112"/>
      <c r="E2" s="112"/>
      <c r="F2" s="112"/>
      <c r="G2" s="112"/>
      <c r="H2" s="112"/>
    </row>
    <row r="4" ht="12.75">
      <c r="I4" s="2" t="s">
        <v>76</v>
      </c>
    </row>
    <row r="6" spans="2:9" ht="12.75" hidden="1">
      <c r="B6" s="3" t="s">
        <v>3</v>
      </c>
      <c r="C6" s="4"/>
      <c r="D6" s="4"/>
      <c r="E6" s="4"/>
      <c r="F6" s="4"/>
      <c r="G6" s="4"/>
      <c r="H6" s="4"/>
      <c r="I6" s="5"/>
    </row>
    <row r="7" spans="2:9" ht="12.75" customHeight="1" hidden="1">
      <c r="B7" s="6" t="s">
        <v>4</v>
      </c>
      <c r="C7" s="7"/>
      <c r="D7" s="7"/>
      <c r="E7" s="7"/>
      <c r="F7" s="7"/>
      <c r="G7" s="7"/>
      <c r="H7" s="7"/>
      <c r="I7" s="8">
        <v>1060804.1</v>
      </c>
    </row>
    <row r="8" spans="2:9" ht="12.75" customHeight="1" hidden="1">
      <c r="B8" s="6" t="s">
        <v>5</v>
      </c>
      <c r="C8" s="7"/>
      <c r="D8" s="7"/>
      <c r="E8" s="7"/>
      <c r="F8" s="7"/>
      <c r="G8" s="7"/>
      <c r="H8" s="7"/>
      <c r="I8" s="8">
        <v>-5727.88</v>
      </c>
    </row>
    <row r="9" spans="2:9" ht="12.75" customHeight="1" hidden="1">
      <c r="B9" s="6" t="s">
        <v>6</v>
      </c>
      <c r="C9" s="7"/>
      <c r="D9" s="7"/>
      <c r="E9" s="7"/>
      <c r="F9" s="7"/>
      <c r="G9" s="7"/>
      <c r="H9" s="7"/>
      <c r="I9" s="8">
        <v>-65562.62</v>
      </c>
    </row>
    <row r="10" spans="2:9" ht="12.75" customHeight="1" hidden="1">
      <c r="B10" s="6" t="s">
        <v>7</v>
      </c>
      <c r="C10" s="7"/>
      <c r="D10" s="7"/>
      <c r="E10" s="7"/>
      <c r="F10" s="7"/>
      <c r="G10" s="7"/>
      <c r="H10" s="7"/>
      <c r="I10" s="9">
        <f>SUM(I7:I9)</f>
        <v>989513.6000000002</v>
      </c>
    </row>
    <row r="11" spans="2:9" ht="12.75" customHeight="1" hidden="1">
      <c r="B11" s="6" t="s">
        <v>8</v>
      </c>
      <c r="C11" s="7"/>
      <c r="D11" s="7"/>
      <c r="E11" s="7"/>
      <c r="F11" s="7"/>
      <c r="G11" s="7"/>
      <c r="H11" s="7"/>
      <c r="I11" s="8">
        <v>963.62</v>
      </c>
    </row>
    <row r="12" spans="2:9" ht="13.5" customHeight="1" hidden="1">
      <c r="B12" s="6" t="s">
        <v>11</v>
      </c>
      <c r="C12" s="7"/>
      <c r="D12" s="7"/>
      <c r="E12" s="7"/>
      <c r="F12" s="7"/>
      <c r="G12" s="7"/>
      <c r="H12" s="7"/>
      <c r="I12" s="8">
        <v>1342.45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SUM(I10:I12)</f>
        <v>991819.6700000002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customHeight="1" hidden="1">
      <c r="B16" s="6" t="s">
        <v>4</v>
      </c>
      <c r="C16" s="7"/>
      <c r="D16" s="7"/>
      <c r="E16" s="7"/>
      <c r="F16" s="7"/>
      <c r="G16" s="7"/>
      <c r="H16" s="7"/>
      <c r="I16" s="8">
        <v>367076.63</v>
      </c>
    </row>
    <row r="17" spans="2:9" ht="12.75" customHeight="1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customHeight="1" hidden="1">
      <c r="B18" s="6" t="s">
        <v>6</v>
      </c>
      <c r="C18" s="7"/>
      <c r="D18" s="7"/>
      <c r="E18" s="7"/>
      <c r="F18" s="7"/>
      <c r="G18" s="7"/>
      <c r="H18" s="7"/>
      <c r="I18" s="8">
        <v>-663.45</v>
      </c>
    </row>
    <row r="19" spans="2:9" ht="12.75" customHeight="1" hidden="1">
      <c r="B19" s="6" t="s">
        <v>7</v>
      </c>
      <c r="C19" s="7"/>
      <c r="D19" s="7"/>
      <c r="E19" s="7"/>
      <c r="F19" s="7"/>
      <c r="G19" s="7"/>
      <c r="H19" s="7"/>
      <c r="I19" s="9">
        <f>SUM(I16:I18)</f>
        <v>366413.18</v>
      </c>
    </row>
    <row r="20" spans="2:9" ht="13.5" customHeight="1" hidden="1">
      <c r="B20" s="6" t="s">
        <v>15</v>
      </c>
      <c r="C20" s="7"/>
      <c r="D20" s="7"/>
      <c r="E20" s="7"/>
      <c r="F20" s="7"/>
      <c r="G20" s="7"/>
      <c r="H20" s="7"/>
      <c r="I20" s="8">
        <v>10000</v>
      </c>
    </row>
    <row r="21" spans="2:9" ht="13.5" hidden="1" thickBot="1">
      <c r="B21" s="10"/>
      <c r="C21" s="11"/>
      <c r="D21" s="12" t="s">
        <v>20</v>
      </c>
      <c r="E21" s="12"/>
      <c r="F21" s="12"/>
      <c r="G21" s="12"/>
      <c r="H21" s="12"/>
      <c r="I21" s="13">
        <f>SUM(I19:I20)</f>
        <v>376413.18</v>
      </c>
    </row>
    <row r="22" ht="12.75" hidden="1"/>
    <row r="23" spans="2:9" ht="12.75" hidden="1">
      <c r="B23" s="3" t="s">
        <v>21</v>
      </c>
      <c r="C23" s="4"/>
      <c r="D23" s="4"/>
      <c r="E23" s="4"/>
      <c r="F23" s="4"/>
      <c r="G23" s="4"/>
      <c r="H23" s="4"/>
      <c r="I23" s="5"/>
    </row>
    <row r="24" spans="2:9" ht="12.75" customHeight="1" hidden="1">
      <c r="B24" s="6" t="s">
        <v>4</v>
      </c>
      <c r="C24" s="7"/>
      <c r="D24" s="7"/>
      <c r="E24" s="7"/>
      <c r="F24" s="7"/>
      <c r="G24" s="7"/>
      <c r="H24" s="7"/>
      <c r="I24" s="8">
        <v>391510.28</v>
      </c>
    </row>
    <row r="25" spans="2:9" ht="12.75" customHeight="1" hidden="1">
      <c r="B25" s="6" t="s">
        <v>5</v>
      </c>
      <c r="C25" s="7"/>
      <c r="D25" s="7"/>
      <c r="E25" s="7"/>
      <c r="F25" s="7"/>
      <c r="G25" s="7"/>
      <c r="H25" s="7"/>
      <c r="I25" s="8">
        <v>-3542.5</v>
      </c>
    </row>
    <row r="26" spans="2:9" ht="12.75" customHeight="1" hidden="1">
      <c r="B26" s="6" t="s">
        <v>6</v>
      </c>
      <c r="C26" s="7"/>
      <c r="D26" s="7"/>
      <c r="E26" s="7"/>
      <c r="F26" s="7"/>
      <c r="G26" s="7"/>
      <c r="H26" s="7"/>
      <c r="I26" s="8">
        <f>-87677.21</f>
        <v>-87677.21</v>
      </c>
    </row>
    <row r="27" spans="2:9" ht="12.75" customHeight="1" hidden="1">
      <c r="B27" s="6" t="s">
        <v>7</v>
      </c>
      <c r="C27" s="7"/>
      <c r="D27" s="7"/>
      <c r="E27" s="7"/>
      <c r="F27" s="7"/>
      <c r="G27" s="7"/>
      <c r="H27" s="7"/>
      <c r="I27" s="9">
        <f>SUM(I24:I26)</f>
        <v>300290.57</v>
      </c>
    </row>
    <row r="28" spans="2:9" ht="13.5" customHeight="1" hidden="1">
      <c r="B28" s="6" t="s">
        <v>77</v>
      </c>
      <c r="C28" s="7"/>
      <c r="D28" s="7"/>
      <c r="E28" s="7"/>
      <c r="F28" s="7"/>
      <c r="G28" s="7"/>
      <c r="H28" s="7"/>
      <c r="I28" s="8">
        <v>-725.18</v>
      </c>
    </row>
    <row r="29" spans="2:9" ht="13.5" hidden="1" thickBot="1">
      <c r="B29" s="10"/>
      <c r="C29" s="11"/>
      <c r="D29" s="12" t="s">
        <v>22</v>
      </c>
      <c r="E29" s="12"/>
      <c r="F29" s="12"/>
      <c r="G29" s="12"/>
      <c r="H29" s="12"/>
      <c r="I29" s="13">
        <f>SUM(I27:I28)</f>
        <v>299565.39</v>
      </c>
    </row>
    <row r="30" ht="12.75" hidden="1"/>
    <row r="31" spans="2:9" ht="12.75" hidden="1">
      <c r="B31" s="3" t="s">
        <v>23</v>
      </c>
      <c r="C31" s="4"/>
      <c r="D31" s="4"/>
      <c r="E31" s="4"/>
      <c r="F31" s="4"/>
      <c r="G31" s="4"/>
      <c r="H31" s="4"/>
      <c r="I31" s="5"/>
    </row>
    <row r="32" spans="2:9" ht="12.75" hidden="1">
      <c r="B32" s="6" t="s">
        <v>4</v>
      </c>
      <c r="C32" s="7"/>
      <c r="D32" s="7"/>
      <c r="E32" s="7"/>
      <c r="F32" s="7"/>
      <c r="G32" s="7"/>
      <c r="H32" s="7"/>
      <c r="I32" s="8">
        <v>469832.02</v>
      </c>
    </row>
    <row r="33" spans="2:9" ht="12.75" hidden="1">
      <c r="B33" s="6" t="s">
        <v>5</v>
      </c>
      <c r="C33" s="7"/>
      <c r="D33" s="7"/>
      <c r="E33" s="7"/>
      <c r="F33" s="7"/>
      <c r="G33" s="7"/>
      <c r="H33" s="7"/>
      <c r="I33" s="8">
        <v>-1488.11</v>
      </c>
    </row>
    <row r="34" spans="2:9" ht="12.75" hidden="1">
      <c r="B34" s="6" t="s">
        <v>6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7</v>
      </c>
      <c r="C35" s="7"/>
      <c r="D35" s="7"/>
      <c r="E35" s="7"/>
      <c r="F35" s="7"/>
      <c r="G35" s="7"/>
      <c r="H35" s="7"/>
      <c r="I35" s="9">
        <f>SUM(I32:I34)</f>
        <v>468343.91000000003</v>
      </c>
    </row>
    <row r="36" spans="2:9" ht="12.75" hidden="1">
      <c r="B36" s="6" t="s">
        <v>78</v>
      </c>
      <c r="C36" s="7"/>
      <c r="D36" s="7"/>
      <c r="E36" s="7"/>
      <c r="F36" s="7"/>
      <c r="G36" s="7"/>
      <c r="H36" s="7"/>
      <c r="I36" s="8">
        <v>-54166.67</v>
      </c>
    </row>
    <row r="37" spans="2:9" ht="13.5" hidden="1" thickBot="1">
      <c r="B37" s="10"/>
      <c r="C37" s="11"/>
      <c r="D37" s="12" t="s">
        <v>24</v>
      </c>
      <c r="E37" s="12"/>
      <c r="F37" s="12"/>
      <c r="G37" s="12"/>
      <c r="H37" s="12"/>
      <c r="I37" s="13">
        <f>SUM(I35:I36)</f>
        <v>414177.24000000005</v>
      </c>
    </row>
    <row r="38" ht="12.75" hidden="1"/>
    <row r="39" spans="2:9" ht="13.5" hidden="1" thickBot="1">
      <c r="B39" s="18" t="s">
        <v>25</v>
      </c>
      <c r="C39" s="18"/>
      <c r="D39" s="18"/>
      <c r="E39" s="18"/>
      <c r="F39" s="18"/>
      <c r="G39" s="18"/>
      <c r="I39" s="13">
        <f>I13+I21+I29+I37</f>
        <v>2081975.4800000002</v>
      </c>
    </row>
    <row r="40" ht="12.75" hidden="1"/>
    <row r="41" spans="2:9" ht="12.75" hidden="1">
      <c r="B41" t="s">
        <v>26</v>
      </c>
      <c r="E41" s="19" t="s">
        <v>27</v>
      </c>
      <c r="F41" s="19"/>
      <c r="G41" s="19"/>
      <c r="H41" s="20">
        <v>2213.19</v>
      </c>
      <c r="I41" s="19" t="s">
        <v>28</v>
      </c>
    </row>
    <row r="42" spans="2:9" ht="12.75" hidden="1">
      <c r="B42" s="22" t="s">
        <v>79</v>
      </c>
      <c r="C42" s="22"/>
      <c r="D42" s="22"/>
      <c r="E42" s="23" t="s">
        <v>38</v>
      </c>
      <c r="F42" s="23"/>
      <c r="G42" s="23"/>
      <c r="H42" s="25">
        <v>0</v>
      </c>
      <c r="I42" s="20"/>
    </row>
    <row r="43" spans="5:9" ht="12.75" hidden="1">
      <c r="E43" s="19"/>
      <c r="F43" s="21"/>
      <c r="G43" s="21"/>
      <c r="I43" s="20">
        <f>H41+H42</f>
        <v>2213.19</v>
      </c>
    </row>
    <row r="44" spans="2:9" ht="12.75" hidden="1">
      <c r="B44" s="27" t="s">
        <v>43</v>
      </c>
      <c r="I44" s="91">
        <f>SUM(I39:I43)</f>
        <v>2084188.6700000002</v>
      </c>
    </row>
    <row r="45" ht="12.75" hidden="1">
      <c r="I45" s="20"/>
    </row>
    <row r="46" spans="2:8" ht="12.75" hidden="1">
      <c r="B46" s="30" t="s">
        <v>44</v>
      </c>
      <c r="C46" s="30"/>
      <c r="D46" s="30"/>
      <c r="E46" s="30"/>
      <c r="F46" s="30"/>
      <c r="G46" s="31"/>
      <c r="H46" s="32"/>
    </row>
    <row r="47" spans="2:7" ht="12.75" hidden="1">
      <c r="B47" t="s">
        <v>45</v>
      </c>
      <c r="G47" s="14"/>
    </row>
    <row r="48" ht="12.75" hidden="1"/>
    <row r="49" spans="2:9" ht="12.75" hidden="1">
      <c r="B49" s="33" t="s">
        <v>46</v>
      </c>
      <c r="C49" s="34"/>
      <c r="D49" s="4"/>
      <c r="E49" s="4"/>
      <c r="F49" s="4"/>
      <c r="G49" s="35">
        <f>I39</f>
        <v>2081975.4800000002</v>
      </c>
      <c r="H49" s="4"/>
      <c r="I49" s="5"/>
    </row>
    <row r="50" spans="2:9" ht="12.75" hidden="1">
      <c r="B50" s="36" t="s">
        <v>47</v>
      </c>
      <c r="C50" s="37"/>
      <c r="D50" s="38"/>
      <c r="E50" s="39"/>
      <c r="F50" s="39"/>
      <c r="G50" s="40">
        <f>I44</f>
        <v>2084188.6700000002</v>
      </c>
      <c r="H50" s="41"/>
      <c r="I50" s="42"/>
    </row>
    <row r="51" spans="2:9" ht="12.75" hidden="1">
      <c r="B51" s="43" t="s">
        <v>48</v>
      </c>
      <c r="C51" s="44"/>
      <c r="D51" s="41"/>
      <c r="E51" s="41"/>
      <c r="F51" s="41"/>
      <c r="G51" s="45">
        <f>G49-G50</f>
        <v>-2213.189999999944</v>
      </c>
      <c r="H51" s="41"/>
      <c r="I51" s="42"/>
    </row>
    <row r="52" spans="2:9" ht="13.5" hidden="1" thickBot="1">
      <c r="B52" s="46" t="s">
        <v>49</v>
      </c>
      <c r="C52" s="47"/>
      <c r="D52" s="48"/>
      <c r="E52" s="49"/>
      <c r="F52" s="49"/>
      <c r="G52" s="50">
        <f>G51</f>
        <v>-2213.189999999944</v>
      </c>
      <c r="H52" s="51"/>
      <c r="I52" s="52">
        <f>G52</f>
        <v>-2213.189999999944</v>
      </c>
    </row>
    <row r="53" ht="12.75" hidden="1">
      <c r="I53" s="18"/>
    </row>
    <row r="54" spans="2:9" ht="12.75" hidden="1">
      <c r="B54" s="53" t="s">
        <v>80</v>
      </c>
      <c r="C54" s="1"/>
      <c r="D54" s="1"/>
      <c r="E54" s="1"/>
      <c r="F54" s="1"/>
      <c r="I54" s="26">
        <f>SUM(I44:I53)</f>
        <v>2081975.4800000002</v>
      </c>
    </row>
    <row r="55" ht="12.75" hidden="1"/>
    <row r="56" spans="2:7" ht="12.75" hidden="1">
      <c r="B56" s="30" t="s">
        <v>51</v>
      </c>
      <c r="C56" s="30"/>
      <c r="D56" s="30"/>
      <c r="E56" s="30"/>
      <c r="F56" s="30"/>
      <c r="G56" s="31"/>
    </row>
    <row r="57" ht="12.75" hidden="1">
      <c r="B57" s="54"/>
    </row>
    <row r="58" spans="2:7" ht="12.75" hidden="1">
      <c r="B58" s="54" t="s">
        <v>52</v>
      </c>
      <c r="C58" s="54"/>
      <c r="D58" s="54"/>
      <c r="E58" s="54"/>
      <c r="F58" s="54"/>
      <c r="G58" s="54"/>
    </row>
    <row r="59" spans="2:7" ht="12.75" hidden="1">
      <c r="B59" s="54" t="s">
        <v>53</v>
      </c>
      <c r="C59" s="54"/>
      <c r="D59" s="54"/>
      <c r="E59" s="54"/>
      <c r="F59" s="54"/>
      <c r="G59" s="54"/>
    </row>
    <row r="60" spans="2:7" ht="12.75" hidden="1">
      <c r="B60" s="54" t="s">
        <v>54</v>
      </c>
      <c r="C60" s="54"/>
      <c r="D60" s="54"/>
      <c r="E60" s="54"/>
      <c r="F60" s="54"/>
      <c r="G60" s="54"/>
    </row>
    <row r="61" spans="2:7" ht="12.75" hidden="1">
      <c r="B61" s="54"/>
      <c r="C61" s="54"/>
      <c r="D61" s="54"/>
      <c r="E61" s="54"/>
      <c r="F61" s="54"/>
      <c r="G61" s="54"/>
    </row>
    <row r="62" spans="2:7" ht="12.75" hidden="1">
      <c r="B62" s="54"/>
      <c r="C62" s="54"/>
      <c r="D62" s="54"/>
      <c r="E62" s="54"/>
      <c r="F62" s="54"/>
      <c r="G62" s="54"/>
    </row>
    <row r="63" spans="2:4" ht="12.75" hidden="1">
      <c r="B63" s="92" t="s">
        <v>81</v>
      </c>
      <c r="C63" s="56"/>
      <c r="D63" s="41"/>
    </row>
    <row r="64" spans="2:4" ht="12.75" hidden="1">
      <c r="B64" s="57" t="s">
        <v>56</v>
      </c>
      <c r="C64" s="58"/>
      <c r="D64" s="59">
        <v>98</v>
      </c>
    </row>
    <row r="65" spans="2:4" ht="12.75" hidden="1">
      <c r="B65" s="60" t="s">
        <v>57</v>
      </c>
      <c r="C65" s="61"/>
      <c r="D65" s="62">
        <v>96</v>
      </c>
    </row>
    <row r="66" spans="2:4" ht="12.75" hidden="1">
      <c r="B66" s="63" t="s">
        <v>58</v>
      </c>
      <c r="C66" s="56"/>
      <c r="D66" s="64">
        <f>(D64+D65)/2</f>
        <v>97</v>
      </c>
    </row>
    <row r="67" spans="2:9" ht="12.75" hidden="1">
      <c r="B67" s="54"/>
      <c r="F67" s="65"/>
      <c r="G67" s="66" t="s">
        <v>59</v>
      </c>
      <c r="H67" s="66"/>
      <c r="I67" s="67"/>
    </row>
    <row r="68" spans="2:9" ht="12.75" hidden="1">
      <c r="B68" s="55" t="s">
        <v>81</v>
      </c>
      <c r="C68" s="56"/>
      <c r="D68" s="41"/>
      <c r="F68" s="68">
        <f>D71-D66</f>
        <v>-3.5</v>
      </c>
      <c r="G68" s="54" t="s">
        <v>60</v>
      </c>
      <c r="H68" s="69"/>
      <c r="I68" s="42"/>
    </row>
    <row r="69" spans="2:9" ht="13.5" hidden="1" thickBot="1">
      <c r="B69" s="57" t="s">
        <v>61</v>
      </c>
      <c r="C69" s="58"/>
      <c r="D69" s="70">
        <f>89+8</f>
        <v>97</v>
      </c>
      <c r="F69" s="71">
        <f>F68/D66*100</f>
        <v>-3.608247422680412</v>
      </c>
      <c r="G69" s="72" t="s">
        <v>62</v>
      </c>
      <c r="H69" s="73"/>
      <c r="I69" s="52">
        <f>I54*F69/100</f>
        <v>-75122.82659793814</v>
      </c>
    </row>
    <row r="70" spans="2:9" ht="12.75" hidden="1">
      <c r="B70" s="60" t="s">
        <v>63</v>
      </c>
      <c r="C70" s="61"/>
      <c r="D70" s="74">
        <f>84+6</f>
        <v>90</v>
      </c>
      <c r="E70" s="54"/>
      <c r="F70" s="54"/>
      <c r="G70" s="54"/>
      <c r="H70" s="54"/>
      <c r="I70" s="16"/>
    </row>
    <row r="71" spans="2:9" ht="12.75" hidden="1">
      <c r="B71" s="63" t="s">
        <v>58</v>
      </c>
      <c r="C71" s="56"/>
      <c r="D71" s="75">
        <f>(D69+D70)/2</f>
        <v>93.5</v>
      </c>
      <c r="E71" s="54"/>
      <c r="F71" s="54"/>
      <c r="G71" s="54"/>
      <c r="H71" s="54"/>
      <c r="I71" s="16"/>
    </row>
    <row r="72" spans="2:9" ht="13.5" thickBot="1">
      <c r="B72" s="69"/>
      <c r="C72" s="41"/>
      <c r="D72" s="76"/>
      <c r="E72" s="54"/>
      <c r="F72" s="54"/>
      <c r="G72" s="54"/>
      <c r="H72" s="54"/>
      <c r="I72" s="16"/>
    </row>
    <row r="73" spans="2:9" ht="13.5" thickBot="1">
      <c r="B73" s="27" t="s">
        <v>64</v>
      </c>
      <c r="C73" s="28"/>
      <c r="D73" s="27"/>
      <c r="E73" s="27"/>
      <c r="F73" s="27"/>
      <c r="G73" s="27"/>
      <c r="H73" s="19"/>
      <c r="I73" s="13">
        <f>SUM(I54:I71)</f>
        <v>2006852.6534020621</v>
      </c>
    </row>
    <row r="75" spans="2:9" ht="12.75">
      <c r="B75" s="77" t="s">
        <v>36</v>
      </c>
      <c r="C75" s="77"/>
      <c r="D75" s="77"/>
      <c r="E75" s="78" t="s">
        <v>66</v>
      </c>
      <c r="F75" s="79"/>
      <c r="G75" s="79"/>
      <c r="H75" s="80">
        <v>1365.65</v>
      </c>
      <c r="I75" s="79" t="s">
        <v>109</v>
      </c>
    </row>
    <row r="76" spans="2:9" ht="12.75">
      <c r="B76" s="77" t="s">
        <v>36</v>
      </c>
      <c r="C76" s="77"/>
      <c r="D76" s="77"/>
      <c r="E76" s="78" t="s">
        <v>69</v>
      </c>
      <c r="F76" s="79"/>
      <c r="G76" s="79"/>
      <c r="H76" s="80">
        <v>0</v>
      </c>
      <c r="I76" s="79" t="s">
        <v>109</v>
      </c>
    </row>
    <row r="77" spans="2:9" ht="12.75">
      <c r="B77" s="77" t="s">
        <v>36</v>
      </c>
      <c r="C77" s="77"/>
      <c r="D77" s="77"/>
      <c r="E77" s="78" t="s">
        <v>110</v>
      </c>
      <c r="F77" s="79"/>
      <c r="G77" s="79"/>
      <c r="H77" s="80">
        <v>0</v>
      </c>
      <c r="I77" s="79" t="s">
        <v>111</v>
      </c>
    </row>
    <row r="78" spans="2:9" ht="12.75">
      <c r="B78" s="77" t="s">
        <v>36</v>
      </c>
      <c r="C78" s="77"/>
      <c r="D78" s="77"/>
      <c r="E78" s="78" t="s">
        <v>121</v>
      </c>
      <c r="F78" s="79"/>
      <c r="G78" s="79"/>
      <c r="H78" s="80">
        <v>592.05</v>
      </c>
      <c r="I78" s="79" t="s">
        <v>111</v>
      </c>
    </row>
    <row r="79" ht="12.75">
      <c r="I79" s="26">
        <f>SUM(H75:H78)</f>
        <v>1957.7</v>
      </c>
    </row>
    <row r="81" spans="2:9" ht="12.75">
      <c r="B81" s="1" t="s">
        <v>114</v>
      </c>
      <c r="C81" s="1"/>
      <c r="D81" s="1"/>
      <c r="E81" s="1"/>
      <c r="F81" s="1"/>
      <c r="G81" s="1"/>
      <c r="I81" s="14">
        <f>I73+I79</f>
        <v>2008810.353402062</v>
      </c>
    </row>
    <row r="82" spans="2:9" ht="12.75">
      <c r="B82" s="1"/>
      <c r="C82" s="1"/>
      <c r="D82" s="1"/>
      <c r="E82" s="1"/>
      <c r="F82" s="1"/>
      <c r="G82" s="1"/>
      <c r="I82" s="14"/>
    </row>
    <row r="84" spans="2:8" ht="12.75">
      <c r="B84" s="30" t="s">
        <v>72</v>
      </c>
      <c r="C84" s="30"/>
      <c r="D84" s="30"/>
      <c r="E84" s="30"/>
      <c r="F84" s="30"/>
      <c r="G84" s="31"/>
      <c r="H84" s="32"/>
    </row>
    <row r="85" spans="2:7" ht="12.75">
      <c r="B85" t="s">
        <v>115</v>
      </c>
      <c r="G85" s="14"/>
    </row>
    <row r="86" ht="13.5" thickBot="1"/>
    <row r="87" spans="2:9" ht="12.75">
      <c r="B87" s="33" t="s">
        <v>73</v>
      </c>
      <c r="C87" s="34"/>
      <c r="D87" s="4"/>
      <c r="E87" s="4"/>
      <c r="F87" s="4"/>
      <c r="G87" s="35">
        <f>I73</f>
        <v>2006852.6534020621</v>
      </c>
      <c r="H87" s="4"/>
      <c r="I87" s="5"/>
    </row>
    <row r="88" spans="2:9" ht="12.75">
      <c r="B88" s="36" t="s">
        <v>116</v>
      </c>
      <c r="C88" s="37"/>
      <c r="D88" s="38"/>
      <c r="E88" s="39"/>
      <c r="F88" s="39"/>
      <c r="G88" s="40">
        <f>I81</f>
        <v>2008810.353402062</v>
      </c>
      <c r="H88" s="41"/>
      <c r="I88" s="42"/>
    </row>
    <row r="89" spans="2:9" ht="13.5" thickBot="1">
      <c r="B89" s="87" t="s">
        <v>117</v>
      </c>
      <c r="C89" s="88"/>
      <c r="D89" s="89"/>
      <c r="E89" s="89"/>
      <c r="F89" s="90"/>
      <c r="G89" s="45">
        <f>G87-G88</f>
        <v>-1957.6999999999534</v>
      </c>
      <c r="H89" s="41"/>
      <c r="I89" s="42"/>
    </row>
    <row r="90" spans="2:9" ht="13.5" thickBot="1">
      <c r="B90" s="46" t="s">
        <v>74</v>
      </c>
      <c r="C90" s="47"/>
      <c r="D90" s="48"/>
      <c r="E90" s="49"/>
      <c r="F90" s="49"/>
      <c r="G90" s="50">
        <f>G89</f>
        <v>-1957.6999999999534</v>
      </c>
      <c r="H90" s="51"/>
      <c r="I90" s="52">
        <f>G90</f>
        <v>-1957.6999999999534</v>
      </c>
    </row>
    <row r="91" ht="12.75">
      <c r="I91" s="18"/>
    </row>
    <row r="92" spans="2:9" ht="12.75">
      <c r="B92" s="53" t="s">
        <v>118</v>
      </c>
      <c r="C92" s="1"/>
      <c r="D92" s="1"/>
      <c r="E92" s="1"/>
      <c r="F92" s="1"/>
      <c r="I92" s="26">
        <f>SUM(I80:I91)</f>
        <v>2006852.6534020621</v>
      </c>
    </row>
    <row r="93" ht="13.5" thickBot="1">
      <c r="L93" t="s">
        <v>16</v>
      </c>
    </row>
    <row r="94" spans="2:9" ht="13.5" thickBot="1">
      <c r="B94" s="27" t="s">
        <v>124</v>
      </c>
      <c r="C94" s="28"/>
      <c r="D94" s="27"/>
      <c r="E94" s="27"/>
      <c r="F94" s="27"/>
      <c r="G94" s="27"/>
      <c r="I94" s="13">
        <f>I92</f>
        <v>2006852.6534020621</v>
      </c>
    </row>
    <row r="105" ht="12.75">
      <c r="G105" t="s">
        <v>16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95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4" width="12.140625" style="0" customWidth="1"/>
    <col min="5" max="5" width="6.57421875" style="0" customWidth="1"/>
    <col min="6" max="16384" width="12.140625" style="0" customWidth="1"/>
  </cols>
  <sheetData>
    <row r="2" spans="2:9" ht="33" customHeight="1">
      <c r="B2" s="113" t="s">
        <v>82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83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69394.74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-1650.9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67743.84000000001</v>
      </c>
    </row>
    <row r="10" spans="2:9" ht="12.75" hidden="1">
      <c r="B10" s="97">
        <v>42005</v>
      </c>
      <c r="C10" s="98">
        <v>131</v>
      </c>
      <c r="D10" s="98" t="s">
        <v>84</v>
      </c>
      <c r="E10" s="98"/>
      <c r="F10" s="99">
        <f>I9/(C10+C11)*C10</f>
        <v>51297.35861271677</v>
      </c>
      <c r="G10" s="96"/>
      <c r="H10" s="96"/>
      <c r="I10" s="9"/>
    </row>
    <row r="11" spans="2:9" ht="13.5" hidden="1" thickBot="1">
      <c r="B11" s="100">
        <v>42005</v>
      </c>
      <c r="C11" s="73">
        <v>42</v>
      </c>
      <c r="D11" s="73" t="s">
        <v>85</v>
      </c>
      <c r="E11" s="73"/>
      <c r="F11" s="101">
        <f>I9-F10</f>
        <v>16446.48138728324</v>
      </c>
      <c r="G11" s="96"/>
      <c r="H11" s="96"/>
      <c r="I11" s="9"/>
    </row>
    <row r="12" spans="2:9" ht="12.75" hidden="1">
      <c r="B12" s="102" t="s">
        <v>86</v>
      </c>
      <c r="C12" s="96"/>
      <c r="D12" s="96"/>
      <c r="E12" s="96"/>
      <c r="F12" s="103"/>
      <c r="G12" s="96"/>
      <c r="H12" s="96"/>
      <c r="I12" s="8">
        <f>-F11</f>
        <v>-16446.48138728324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SUM(I9:I12)</f>
        <v>51297.35861271677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hidden="1">
      <c r="B16" s="6" t="s">
        <v>4</v>
      </c>
      <c r="C16" s="7"/>
      <c r="D16" s="7"/>
      <c r="E16" s="7"/>
      <c r="F16" s="7"/>
      <c r="G16" s="7"/>
      <c r="H16" s="7"/>
      <c r="I16" s="8">
        <v>59416</v>
      </c>
    </row>
    <row r="17" spans="2:9" ht="12.75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hidden="1">
      <c r="B18" s="6" t="s">
        <v>6</v>
      </c>
      <c r="C18" s="7"/>
      <c r="D18" s="7"/>
      <c r="E18" s="7"/>
      <c r="F18" s="7"/>
      <c r="G18" s="7"/>
      <c r="H18" s="7"/>
      <c r="I18" s="8">
        <v>-111.01</v>
      </c>
    </row>
    <row r="19" spans="2:9" ht="12.75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59304.99</v>
      </c>
    </row>
    <row r="20" spans="2:9" ht="12.75" hidden="1">
      <c r="B20" s="95" t="s">
        <v>87</v>
      </c>
      <c r="C20" s="96"/>
      <c r="D20" s="96"/>
      <c r="E20" s="96"/>
      <c r="F20" s="96"/>
      <c r="G20" s="96"/>
      <c r="H20" s="96"/>
      <c r="I20" s="8">
        <v>-30000</v>
      </c>
    </row>
    <row r="21" spans="2:9" ht="12.75" hidden="1">
      <c r="B21" s="95"/>
      <c r="C21" s="96"/>
      <c r="D21" s="96"/>
      <c r="E21" s="96"/>
      <c r="F21" s="96"/>
      <c r="G21" s="96"/>
      <c r="H21" s="96"/>
      <c r="I21" s="9">
        <f>I19+I20</f>
        <v>29304.989999999998</v>
      </c>
    </row>
    <row r="22" spans="2:9" ht="12.75" hidden="1">
      <c r="B22" s="97">
        <v>42005</v>
      </c>
      <c r="C22" s="98">
        <v>40</v>
      </c>
      <c r="D22" s="98" t="s">
        <v>84</v>
      </c>
      <c r="E22" s="98"/>
      <c r="F22" s="99">
        <f>I21/(C22+C23)*C22</f>
        <v>21312.72</v>
      </c>
      <c r="G22" s="96"/>
      <c r="H22" s="96"/>
      <c r="I22" s="42"/>
    </row>
    <row r="23" spans="2:9" ht="13.5" hidden="1" thickBot="1">
      <c r="B23" s="100">
        <v>42005</v>
      </c>
      <c r="C23" s="73">
        <v>15</v>
      </c>
      <c r="D23" s="73" t="s">
        <v>85</v>
      </c>
      <c r="E23" s="73"/>
      <c r="F23" s="101">
        <f>I21-F22</f>
        <v>7992.269999999997</v>
      </c>
      <c r="G23" s="96"/>
      <c r="H23" s="96"/>
      <c r="I23" s="9"/>
    </row>
    <row r="24" spans="2:9" ht="12.75" hidden="1">
      <c r="B24" s="102" t="s">
        <v>86</v>
      </c>
      <c r="C24" s="96"/>
      <c r="D24" s="96"/>
      <c r="E24" s="96"/>
      <c r="F24" s="103"/>
      <c r="G24" s="96"/>
      <c r="H24" s="96"/>
      <c r="I24" s="8">
        <f>-F23</f>
        <v>-7992.269999999997</v>
      </c>
    </row>
    <row r="25" spans="2:9" ht="13.5" hidden="1" thickBot="1">
      <c r="B25" s="104"/>
      <c r="C25" s="11"/>
      <c r="D25" s="12" t="s">
        <v>20</v>
      </c>
      <c r="E25" s="12"/>
      <c r="F25" s="12"/>
      <c r="G25" s="12"/>
      <c r="H25" s="12"/>
      <c r="I25" s="13">
        <f>SUM(I21:I24)</f>
        <v>21312.72</v>
      </c>
    </row>
    <row r="26" spans="2:9" ht="12.75" hidden="1">
      <c r="B26" s="96"/>
      <c r="C26" s="7"/>
      <c r="D26" s="105"/>
      <c r="E26" s="105"/>
      <c r="F26" s="105"/>
      <c r="G26" s="105"/>
      <c r="H26" s="105"/>
      <c r="I26" s="106"/>
    </row>
    <row r="27" spans="2:9" ht="12.75" hidden="1">
      <c r="B27" s="3" t="s">
        <v>21</v>
      </c>
      <c r="C27" s="4"/>
      <c r="D27" s="4"/>
      <c r="E27" s="4"/>
      <c r="F27" s="4"/>
      <c r="G27" s="4"/>
      <c r="H27" s="4"/>
      <c r="I27" s="5"/>
    </row>
    <row r="28" spans="2:9" ht="12.75" hidden="1">
      <c r="B28" s="6" t="s">
        <v>4</v>
      </c>
      <c r="C28" s="7"/>
      <c r="D28" s="7"/>
      <c r="E28" s="7"/>
      <c r="F28" s="7"/>
      <c r="G28" s="7"/>
      <c r="H28" s="7"/>
      <c r="I28" s="8">
        <v>57441.21</v>
      </c>
    </row>
    <row r="29" spans="2:9" ht="12.75" hidden="1">
      <c r="B29" s="6" t="s">
        <v>5</v>
      </c>
      <c r="C29" s="7"/>
      <c r="D29" s="7"/>
      <c r="E29" s="7"/>
      <c r="F29" s="7"/>
      <c r="G29" s="7"/>
      <c r="H29" s="7"/>
      <c r="I29" s="8">
        <v>0</v>
      </c>
    </row>
    <row r="30" spans="2:9" ht="12.75" hidden="1">
      <c r="B30" s="6" t="s">
        <v>6</v>
      </c>
      <c r="C30" s="7"/>
      <c r="D30" s="7"/>
      <c r="E30" s="7"/>
      <c r="F30" s="7"/>
      <c r="G30" s="7"/>
      <c r="H30" s="7"/>
      <c r="I30" s="8">
        <v>-432.03</v>
      </c>
    </row>
    <row r="31" spans="2:9" ht="12.75" hidden="1">
      <c r="B31" s="95" t="s">
        <v>7</v>
      </c>
      <c r="C31" s="96"/>
      <c r="D31" s="96"/>
      <c r="E31" s="96"/>
      <c r="F31" s="96"/>
      <c r="G31" s="96"/>
      <c r="H31" s="96"/>
      <c r="I31" s="9">
        <f>SUM(I28:I30)</f>
        <v>57009.18</v>
      </c>
    </row>
    <row r="32" spans="2:13" ht="12.75" hidden="1">
      <c r="B32" s="97">
        <v>42005</v>
      </c>
      <c r="C32" s="98">
        <v>43</v>
      </c>
      <c r="D32" s="98" t="s">
        <v>84</v>
      </c>
      <c r="E32" s="98"/>
      <c r="F32" s="99">
        <f>I31/(C32+C33+C34)*C32</f>
        <v>37142.34454545454</v>
      </c>
      <c r="G32" s="96"/>
      <c r="H32" s="96"/>
      <c r="I32" s="42"/>
      <c r="M32" t="s">
        <v>16</v>
      </c>
    </row>
    <row r="33" spans="2:9" ht="12.75" hidden="1">
      <c r="B33" s="102">
        <v>42005</v>
      </c>
      <c r="C33" s="96">
        <v>4</v>
      </c>
      <c r="D33" s="96" t="s">
        <v>88</v>
      </c>
      <c r="E33" s="96"/>
      <c r="F33" s="107">
        <f>I31/(C32+C33+C34)*C33</f>
        <v>3455.101818181818</v>
      </c>
      <c r="G33" s="96"/>
      <c r="H33" s="96"/>
      <c r="I33" s="42"/>
    </row>
    <row r="34" spans="2:9" ht="13.5" hidden="1" thickBot="1">
      <c r="B34" s="100">
        <v>42005</v>
      </c>
      <c r="C34" s="73">
        <v>19</v>
      </c>
      <c r="D34" s="73" t="s">
        <v>85</v>
      </c>
      <c r="E34" s="73"/>
      <c r="F34" s="101">
        <f>I31/(C32+C33+C34)*C34</f>
        <v>16411.733636363635</v>
      </c>
      <c r="G34" s="96"/>
      <c r="H34" s="96"/>
      <c r="I34" s="9"/>
    </row>
    <row r="35" spans="2:9" ht="12.75" hidden="1">
      <c r="B35" s="102" t="s">
        <v>89</v>
      </c>
      <c r="C35" s="96"/>
      <c r="D35" s="96"/>
      <c r="E35" s="96"/>
      <c r="F35" s="103"/>
      <c r="G35" s="96"/>
      <c r="H35" s="96"/>
      <c r="I35" s="8">
        <f>-F33</f>
        <v>-3455.101818181818</v>
      </c>
    </row>
    <row r="36" spans="2:9" ht="12.75" hidden="1">
      <c r="B36" s="102" t="s">
        <v>86</v>
      </c>
      <c r="C36" s="96"/>
      <c r="D36" s="96"/>
      <c r="E36" s="96"/>
      <c r="F36" s="103"/>
      <c r="G36" s="96"/>
      <c r="H36" s="96"/>
      <c r="I36" s="8">
        <f>-F34</f>
        <v>-16411.733636363635</v>
      </c>
    </row>
    <row r="37" spans="2:9" ht="13.5" hidden="1" thickBot="1">
      <c r="B37" s="104"/>
      <c r="C37" s="11"/>
      <c r="D37" s="12" t="s">
        <v>22</v>
      </c>
      <c r="E37" s="12"/>
      <c r="F37" s="12"/>
      <c r="G37" s="12"/>
      <c r="H37" s="12"/>
      <c r="I37" s="13">
        <f>SUM(I31:I36)</f>
        <v>37142.34454545455</v>
      </c>
    </row>
    <row r="38" spans="2:9" s="41" customFormat="1" ht="12.75" hidden="1">
      <c r="B38" s="7"/>
      <c r="C38" s="7"/>
      <c r="D38" s="105"/>
      <c r="E38" s="105"/>
      <c r="F38" s="105"/>
      <c r="G38" s="105"/>
      <c r="H38" s="105"/>
      <c r="I38" s="106"/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36987.57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0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-3180.93</v>
      </c>
    </row>
    <row r="44" spans="2:9" ht="12.75" hidden="1">
      <c r="B44" s="95" t="s">
        <v>7</v>
      </c>
      <c r="C44" s="96"/>
      <c r="D44" s="96"/>
      <c r="E44" s="96"/>
      <c r="F44" s="96"/>
      <c r="G44" s="96"/>
      <c r="H44" s="96"/>
      <c r="I44" s="9">
        <f>SUM(I41:I43)</f>
        <v>33806.64</v>
      </c>
    </row>
    <row r="45" spans="2:9" ht="13.5" hidden="1" thickBot="1">
      <c r="B45" s="10"/>
      <c r="C45" s="11"/>
      <c r="D45" s="12" t="s">
        <v>24</v>
      </c>
      <c r="E45" s="12"/>
      <c r="F45" s="12"/>
      <c r="G45" s="12"/>
      <c r="H45" s="12"/>
      <c r="I45" s="13">
        <f>I44</f>
        <v>33806.64</v>
      </c>
    </row>
    <row r="46" ht="12.75" hidden="1"/>
    <row r="47" spans="2:9" ht="13.5" hidden="1" thickBot="1">
      <c r="B47" s="18" t="s">
        <v>25</v>
      </c>
      <c r="C47" s="18"/>
      <c r="D47" s="18"/>
      <c r="E47" s="18"/>
      <c r="F47" s="18"/>
      <c r="G47" s="18"/>
      <c r="H47" s="18"/>
      <c r="I47" s="13">
        <f>I13+I25+I37+I45</f>
        <v>143559.0631581713</v>
      </c>
    </row>
    <row r="48" spans="2:9" ht="12.75" hidden="1">
      <c r="B48" s="18"/>
      <c r="C48" s="18"/>
      <c r="D48" s="18"/>
      <c r="E48" s="18"/>
      <c r="F48" s="18"/>
      <c r="G48" s="18"/>
      <c r="H48" s="18"/>
      <c r="I48" s="106"/>
    </row>
    <row r="49" spans="2:9" ht="12.75" hidden="1">
      <c r="B49" s="27" t="s">
        <v>43</v>
      </c>
      <c r="C49" s="28"/>
      <c r="D49" s="27"/>
      <c r="E49" s="27"/>
      <c r="F49" s="27"/>
      <c r="G49" s="27"/>
      <c r="H49" s="19"/>
      <c r="I49" s="106">
        <f>I47</f>
        <v>143559.0631581713</v>
      </c>
    </row>
    <row r="50" ht="12.75" hidden="1"/>
    <row r="51" spans="2:8" ht="12.75" hidden="1">
      <c r="B51" s="30" t="s">
        <v>44</v>
      </c>
      <c r="C51" s="30"/>
      <c r="D51" s="30"/>
      <c r="E51" s="30"/>
      <c r="F51" s="30"/>
      <c r="G51" s="31"/>
      <c r="H51" s="32"/>
    </row>
    <row r="52" spans="2:7" ht="12.75" hidden="1">
      <c r="B52" t="s">
        <v>45</v>
      </c>
      <c r="G52" s="14"/>
    </row>
    <row r="53" ht="12.75" hidden="1"/>
    <row r="54" spans="2:9" ht="12.75" hidden="1">
      <c r="B54" s="33" t="s">
        <v>46</v>
      </c>
      <c r="C54" s="34"/>
      <c r="D54" s="4"/>
      <c r="E54" s="4"/>
      <c r="F54" s="4"/>
      <c r="G54" s="35">
        <f>I47</f>
        <v>143559.0631581713</v>
      </c>
      <c r="H54" s="4"/>
      <c r="I54" s="5"/>
    </row>
    <row r="55" spans="2:9" ht="12.75" hidden="1">
      <c r="B55" s="36" t="s">
        <v>47</v>
      </c>
      <c r="C55" s="37"/>
      <c r="D55" s="38"/>
      <c r="E55" s="39"/>
      <c r="F55" s="39"/>
      <c r="G55" s="40">
        <f>I49</f>
        <v>143559.0631581713</v>
      </c>
      <c r="H55" s="41"/>
      <c r="I55" s="42"/>
    </row>
    <row r="56" spans="2:9" ht="12.75" hidden="1">
      <c r="B56" s="43" t="s">
        <v>48</v>
      </c>
      <c r="C56" s="44"/>
      <c r="D56" s="41"/>
      <c r="E56" s="41"/>
      <c r="F56" s="41"/>
      <c r="G56" s="45">
        <f>G54-G55</f>
        <v>0</v>
      </c>
      <c r="H56" s="41"/>
      <c r="I56" s="42"/>
    </row>
    <row r="57" spans="2:9" ht="13.5" hidden="1" thickBot="1">
      <c r="B57" s="46" t="s">
        <v>49</v>
      </c>
      <c r="C57" s="47"/>
      <c r="D57" s="48"/>
      <c r="E57" s="49"/>
      <c r="F57" s="49"/>
      <c r="G57" s="50">
        <f>G56</f>
        <v>0</v>
      </c>
      <c r="H57" s="51"/>
      <c r="I57" s="52">
        <f>G57</f>
        <v>0</v>
      </c>
    </row>
    <row r="58" ht="12.75" hidden="1">
      <c r="I58" s="18"/>
    </row>
    <row r="59" spans="2:9" ht="12.75" hidden="1">
      <c r="B59" s="53" t="s">
        <v>50</v>
      </c>
      <c r="C59" s="1"/>
      <c r="D59" s="1"/>
      <c r="E59" s="1"/>
      <c r="F59" s="1"/>
      <c r="I59" s="26">
        <f>SUM(I49:I58)</f>
        <v>143559.0631581713</v>
      </c>
    </row>
    <row r="60" ht="12.75" hidden="1"/>
    <row r="61" spans="2:7" ht="12.75" hidden="1">
      <c r="B61" s="30" t="s">
        <v>51</v>
      </c>
      <c r="C61" s="30"/>
      <c r="D61" s="30"/>
      <c r="E61" s="30"/>
      <c r="F61" s="30"/>
      <c r="G61" s="31"/>
    </row>
    <row r="62" ht="12.75" hidden="1">
      <c r="B62" s="54"/>
    </row>
    <row r="63" spans="2:7" ht="12.75" hidden="1">
      <c r="B63" s="54" t="s">
        <v>52</v>
      </c>
      <c r="C63" s="54"/>
      <c r="D63" s="54"/>
      <c r="E63" s="54"/>
      <c r="F63" s="54"/>
      <c r="G63" s="54"/>
    </row>
    <row r="64" spans="2:7" ht="12.75" hidden="1">
      <c r="B64" s="54" t="s">
        <v>53</v>
      </c>
      <c r="C64" s="54"/>
      <c r="D64" s="54"/>
      <c r="E64" s="54"/>
      <c r="F64" s="54"/>
      <c r="G64" s="54"/>
    </row>
    <row r="65" spans="2:7" ht="12.75" hidden="1">
      <c r="B65" s="54" t="s">
        <v>54</v>
      </c>
      <c r="C65" s="54"/>
      <c r="D65" s="54"/>
      <c r="E65" s="54"/>
      <c r="F65" s="54"/>
      <c r="G65" s="54"/>
    </row>
    <row r="66" spans="2:7" ht="12.75" hidden="1">
      <c r="B66" s="54"/>
      <c r="C66" s="54"/>
      <c r="D66" s="54"/>
      <c r="E66" s="54"/>
      <c r="F66" s="54"/>
      <c r="G66" s="54"/>
    </row>
    <row r="67" spans="2:7" ht="12.75" hidden="1">
      <c r="B67" s="54"/>
      <c r="C67" s="54"/>
      <c r="D67" s="54"/>
      <c r="E67" s="54"/>
      <c r="F67" s="54"/>
      <c r="G67" s="54"/>
    </row>
    <row r="68" spans="2:4" ht="12.75" hidden="1">
      <c r="B68" s="55" t="s">
        <v>55</v>
      </c>
      <c r="C68" s="56"/>
      <c r="D68" s="41"/>
    </row>
    <row r="69" spans="2:4" ht="12.75" hidden="1">
      <c r="B69" s="57" t="s">
        <v>56</v>
      </c>
      <c r="C69" s="58"/>
      <c r="D69" s="59">
        <v>256</v>
      </c>
    </row>
    <row r="70" spans="2:4" ht="12.75" hidden="1">
      <c r="B70" s="60" t="s">
        <v>57</v>
      </c>
      <c r="C70" s="61"/>
      <c r="D70" s="62">
        <v>251</v>
      </c>
    </row>
    <row r="71" spans="2:4" ht="12.75" hidden="1">
      <c r="B71" s="63" t="s">
        <v>58</v>
      </c>
      <c r="C71" s="56"/>
      <c r="D71" s="64">
        <f>(D69+D70)/2</f>
        <v>253.5</v>
      </c>
    </row>
    <row r="72" spans="2:9" ht="12.75" hidden="1">
      <c r="B72" s="54"/>
      <c r="F72" s="65"/>
      <c r="G72" s="66" t="s">
        <v>59</v>
      </c>
      <c r="H72" s="66"/>
      <c r="I72" s="67"/>
    </row>
    <row r="73" spans="2:9" ht="12.75" hidden="1">
      <c r="B73" s="55" t="s">
        <v>55</v>
      </c>
      <c r="C73" s="56"/>
      <c r="D73" s="41"/>
      <c r="F73" s="68">
        <f>D76-D71</f>
        <v>-11</v>
      </c>
      <c r="G73" s="54" t="s">
        <v>60</v>
      </c>
      <c r="H73" s="69"/>
      <c r="I73" s="42"/>
    </row>
    <row r="74" spans="2:9" ht="13.5" hidden="1" thickBot="1">
      <c r="B74" s="57" t="s">
        <v>61</v>
      </c>
      <c r="C74" s="58"/>
      <c r="D74" s="70">
        <f>238+12</f>
        <v>250</v>
      </c>
      <c r="F74" s="71">
        <f>F73/D71*100</f>
        <v>-4.339250493096647</v>
      </c>
      <c r="G74" s="72" t="s">
        <v>62</v>
      </c>
      <c r="H74" s="73"/>
      <c r="I74" s="52">
        <f>I59*F74/100</f>
        <v>-6229.387355975876</v>
      </c>
    </row>
    <row r="75" spans="2:9" ht="12.75" hidden="1">
      <c r="B75" s="60" t="s">
        <v>63</v>
      </c>
      <c r="C75" s="61"/>
      <c r="D75" s="74">
        <f>227+8</f>
        <v>235</v>
      </c>
      <c r="E75" s="54"/>
      <c r="F75" s="54"/>
      <c r="G75" s="54"/>
      <c r="H75" s="54"/>
      <c r="I75" s="16"/>
    </row>
    <row r="76" spans="2:9" ht="12.75" hidden="1">
      <c r="B76" s="63" t="s">
        <v>58</v>
      </c>
      <c r="C76" s="56"/>
      <c r="D76" s="75">
        <f>(D74+D75)/2</f>
        <v>242.5</v>
      </c>
      <c r="E76" s="54"/>
      <c r="F76" s="54"/>
      <c r="G76" s="54"/>
      <c r="H76" s="54"/>
      <c r="I76" s="16"/>
    </row>
    <row r="77" spans="2:9" ht="12.75">
      <c r="B77" s="69"/>
      <c r="C77" s="41"/>
      <c r="D77" s="54"/>
      <c r="E77" s="54"/>
      <c r="F77" s="54"/>
      <c r="G77" s="54"/>
      <c r="H77" s="54"/>
      <c r="I77" s="16"/>
    </row>
    <row r="78" spans="2:9" ht="13.5" thickBot="1">
      <c r="B78" s="69"/>
      <c r="C78" s="41"/>
      <c r="D78" s="76"/>
      <c r="E78" s="54"/>
      <c r="F78" s="54"/>
      <c r="G78" s="54"/>
      <c r="H78" s="54"/>
      <c r="I78" s="16"/>
    </row>
    <row r="79" spans="2:9" ht="13.5" thickBot="1">
      <c r="B79" s="27" t="s">
        <v>64</v>
      </c>
      <c r="C79" s="28"/>
      <c r="D79" s="27"/>
      <c r="E79" s="27"/>
      <c r="F79" s="27"/>
      <c r="G79" s="27"/>
      <c r="H79" s="19"/>
      <c r="I79" s="13">
        <f>SUM(I59:I76)</f>
        <v>137329.67580219544</v>
      </c>
    </row>
    <row r="81" spans="2:9" ht="12.75">
      <c r="B81" s="27" t="s">
        <v>119</v>
      </c>
      <c r="C81" s="1"/>
      <c r="D81" s="1"/>
      <c r="E81" s="1"/>
      <c r="F81" s="1"/>
      <c r="G81" s="1"/>
      <c r="I81" s="86">
        <f>I79</f>
        <v>137329.67580219544</v>
      </c>
    </row>
    <row r="82" spans="2:7" ht="12.75">
      <c r="B82" s="1"/>
      <c r="C82" s="1"/>
      <c r="D82" s="1"/>
      <c r="E82" s="1"/>
      <c r="F82" s="1"/>
      <c r="G82" s="1"/>
    </row>
    <row r="83" spans="2:9" ht="12.75">
      <c r="B83" s="1" t="s">
        <v>114</v>
      </c>
      <c r="C83" s="28"/>
      <c r="D83" s="27"/>
      <c r="E83" s="27"/>
      <c r="F83" s="27"/>
      <c r="G83" s="27"/>
      <c r="I83" s="86">
        <v>137329.68</v>
      </c>
    </row>
    <row r="84" spans="2:7" ht="12.75">
      <c r="B84" s="1"/>
      <c r="C84" s="1"/>
      <c r="D84" s="1"/>
      <c r="E84" s="1"/>
      <c r="F84" s="1"/>
      <c r="G84" s="1"/>
    </row>
    <row r="85" spans="2:8" ht="12.75">
      <c r="B85" s="30" t="s">
        <v>72</v>
      </c>
      <c r="C85" s="30"/>
      <c r="D85" s="30"/>
      <c r="E85" s="30"/>
      <c r="F85" s="30"/>
      <c r="G85" s="31"/>
      <c r="H85" s="32"/>
    </row>
    <row r="86" spans="2:7" ht="12.75">
      <c r="B86" t="s">
        <v>115</v>
      </c>
      <c r="G86" s="14"/>
    </row>
    <row r="87" ht="13.5" thickBot="1"/>
    <row r="88" spans="2:9" ht="12.75">
      <c r="B88" s="33" t="s">
        <v>73</v>
      </c>
      <c r="C88" s="34"/>
      <c r="D88" s="4"/>
      <c r="E88" s="4"/>
      <c r="F88" s="4"/>
      <c r="G88" s="35">
        <f>I79</f>
        <v>137329.67580219544</v>
      </c>
      <c r="H88" s="4"/>
      <c r="I88" s="5"/>
    </row>
    <row r="89" spans="2:9" ht="12.75">
      <c r="B89" s="36" t="s">
        <v>116</v>
      </c>
      <c r="C89" s="37"/>
      <c r="D89" s="38"/>
      <c r="E89" s="39"/>
      <c r="F89" s="39"/>
      <c r="G89" s="40">
        <f>I83</f>
        <v>137329.68</v>
      </c>
      <c r="H89" s="41"/>
      <c r="I89" s="42"/>
    </row>
    <row r="90" spans="2:9" ht="13.5" thickBot="1">
      <c r="B90" s="87" t="s">
        <v>117</v>
      </c>
      <c r="C90" s="88"/>
      <c r="D90" s="89"/>
      <c r="E90" s="89"/>
      <c r="F90" s="90"/>
      <c r="G90" s="45">
        <f>G88-G89</f>
        <v>-0.004197804548311979</v>
      </c>
      <c r="H90" s="41"/>
      <c r="I90" s="42"/>
    </row>
    <row r="91" spans="2:9" ht="13.5" thickBot="1">
      <c r="B91" s="46" t="s">
        <v>74</v>
      </c>
      <c r="C91" s="47"/>
      <c r="D91" s="48"/>
      <c r="E91" s="49"/>
      <c r="F91" s="49"/>
      <c r="G91" s="50">
        <f>G90</f>
        <v>-0.004197804548311979</v>
      </c>
      <c r="H91" s="51"/>
      <c r="I91" s="52">
        <f>G91</f>
        <v>-0.004197804548311979</v>
      </c>
    </row>
    <row r="92" ht="12.75">
      <c r="I92" s="18"/>
    </row>
    <row r="93" spans="2:9" ht="12.75">
      <c r="B93" s="53" t="s">
        <v>118</v>
      </c>
      <c r="C93" s="1"/>
      <c r="D93" s="1"/>
      <c r="E93" s="1"/>
      <c r="F93" s="1"/>
      <c r="I93" s="26">
        <f>I83+I91</f>
        <v>137329.67580219544</v>
      </c>
    </row>
    <row r="94" ht="13.5" thickBot="1"/>
    <row r="95" spans="2:9" ht="13.5" thickBot="1">
      <c r="B95" s="27" t="s">
        <v>125</v>
      </c>
      <c r="C95" s="28"/>
      <c r="D95" s="27"/>
      <c r="E95" s="27"/>
      <c r="F95" s="27"/>
      <c r="G95" s="27"/>
      <c r="I95" s="13">
        <f>I93</f>
        <v>137329.67580219544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96"/>
  <sheetViews>
    <sheetView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4" width="14.7109375" style="0" customWidth="1"/>
    <col min="5" max="5" width="7.7109375" style="0" customWidth="1"/>
    <col min="6" max="6" width="6.140625" style="0" customWidth="1"/>
    <col min="7" max="7" width="14.7109375" style="0" customWidth="1"/>
    <col min="8" max="8" width="6.421875" style="0" customWidth="1"/>
    <col min="9" max="16384" width="14.7109375" style="0" customWidth="1"/>
  </cols>
  <sheetData>
    <row r="2" spans="2:9" ht="33" customHeight="1">
      <c r="B2" s="113" t="s">
        <v>90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91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69394.74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-1650.9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67743.84000000001</v>
      </c>
    </row>
    <row r="10" spans="2:9" ht="12.75" hidden="1">
      <c r="B10" s="97">
        <v>42005</v>
      </c>
      <c r="C10" s="98">
        <v>131</v>
      </c>
      <c r="D10" s="98" t="s">
        <v>84</v>
      </c>
      <c r="E10" s="98"/>
      <c r="F10" s="99">
        <f>I9/(C10+C11)*C10</f>
        <v>51297.35861271677</v>
      </c>
      <c r="G10" s="96"/>
      <c r="H10" s="96"/>
      <c r="I10" s="9"/>
    </row>
    <row r="11" spans="2:9" ht="13.5" hidden="1" thickBot="1">
      <c r="B11" s="100">
        <v>42005</v>
      </c>
      <c r="C11" s="73">
        <v>42</v>
      </c>
      <c r="D11" s="73" t="s">
        <v>85</v>
      </c>
      <c r="E11" s="73"/>
      <c r="F11" s="101">
        <f>I9-F10</f>
        <v>16446.48138728324</v>
      </c>
      <c r="G11" s="96"/>
      <c r="H11" s="96"/>
      <c r="I11" s="9"/>
    </row>
    <row r="12" spans="2:9" ht="12.75" hidden="1">
      <c r="B12" s="102" t="s">
        <v>92</v>
      </c>
      <c r="C12" s="96"/>
      <c r="D12" s="96"/>
      <c r="E12" s="96"/>
      <c r="F12" s="103"/>
      <c r="G12" s="96"/>
      <c r="H12" s="96"/>
      <c r="I12" s="8">
        <f>-F10</f>
        <v>-51297.35861271677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SUM(I9:I12)</f>
        <v>16446.48138728324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hidden="1">
      <c r="B16" s="6" t="s">
        <v>4</v>
      </c>
      <c r="C16" s="7"/>
      <c r="D16" s="7"/>
      <c r="E16" s="7"/>
      <c r="F16" s="7"/>
      <c r="G16" s="7"/>
      <c r="H16" s="7"/>
      <c r="I16" s="8">
        <v>59416</v>
      </c>
    </row>
    <row r="17" spans="2:9" ht="12.75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hidden="1">
      <c r="B18" s="6" t="s">
        <v>6</v>
      </c>
      <c r="C18" s="7"/>
      <c r="D18" s="7"/>
      <c r="E18" s="7"/>
      <c r="F18" s="7"/>
      <c r="G18" s="7"/>
      <c r="H18" s="7"/>
      <c r="I18" s="8">
        <v>-111.01</v>
      </c>
    </row>
    <row r="19" spans="2:9" ht="12.75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59304.99</v>
      </c>
    </row>
    <row r="20" spans="2:9" ht="12.75" hidden="1">
      <c r="B20" s="95" t="s">
        <v>87</v>
      </c>
      <c r="C20" s="96"/>
      <c r="D20" s="96"/>
      <c r="E20" s="96"/>
      <c r="F20" s="96"/>
      <c r="G20" s="96"/>
      <c r="H20" s="96"/>
      <c r="I20" s="8">
        <v>-30000</v>
      </c>
    </row>
    <row r="21" spans="2:9" ht="12.75" hidden="1">
      <c r="B21" s="95"/>
      <c r="C21" s="96"/>
      <c r="D21" s="96"/>
      <c r="E21" s="96"/>
      <c r="F21" s="96"/>
      <c r="G21" s="96"/>
      <c r="H21" s="96"/>
      <c r="I21" s="9">
        <f>I19+I20</f>
        <v>29304.989999999998</v>
      </c>
    </row>
    <row r="22" spans="2:9" ht="12.75" hidden="1">
      <c r="B22" s="97">
        <v>42005</v>
      </c>
      <c r="C22" s="98">
        <v>40</v>
      </c>
      <c r="D22" s="98" t="s">
        <v>84</v>
      </c>
      <c r="E22" s="98"/>
      <c r="F22" s="99">
        <f>I21/(C22+C23)*C22</f>
        <v>21312.72</v>
      </c>
      <c r="G22" s="96"/>
      <c r="H22" s="96"/>
      <c r="I22" s="42"/>
    </row>
    <row r="23" spans="2:9" ht="13.5" hidden="1" thickBot="1">
      <c r="B23" s="100">
        <v>42005</v>
      </c>
      <c r="C23" s="73">
        <v>15</v>
      </c>
      <c r="D23" s="73" t="s">
        <v>85</v>
      </c>
      <c r="E23" s="73"/>
      <c r="F23" s="101">
        <f>I21-F22</f>
        <v>7992.269999999997</v>
      </c>
      <c r="G23" s="96"/>
      <c r="H23" s="96"/>
      <c r="I23" s="9"/>
    </row>
    <row r="24" spans="2:9" ht="12.75" hidden="1">
      <c r="B24" s="102" t="s">
        <v>92</v>
      </c>
      <c r="C24" s="96"/>
      <c r="D24" s="96"/>
      <c r="E24" s="96"/>
      <c r="F24" s="103"/>
      <c r="G24" s="96"/>
      <c r="H24" s="96"/>
      <c r="I24" s="8">
        <f>-F22</f>
        <v>-21312.72</v>
      </c>
    </row>
    <row r="25" spans="2:9" ht="13.5" hidden="1" thickBot="1">
      <c r="B25" s="104"/>
      <c r="C25" s="11"/>
      <c r="D25" s="12" t="s">
        <v>20</v>
      </c>
      <c r="E25" s="12"/>
      <c r="F25" s="12"/>
      <c r="G25" s="12"/>
      <c r="H25" s="12"/>
      <c r="I25" s="13">
        <f>SUM(I21:I24)</f>
        <v>7992.269999999997</v>
      </c>
    </row>
    <row r="26" spans="2:9" ht="12.75" hidden="1">
      <c r="B26" s="96"/>
      <c r="C26" s="7"/>
      <c r="D26" s="105"/>
      <c r="E26" s="105"/>
      <c r="F26" s="105"/>
      <c r="G26" s="105"/>
      <c r="H26" s="105"/>
      <c r="I26" s="106"/>
    </row>
    <row r="27" spans="2:9" ht="12.75" hidden="1">
      <c r="B27" s="3" t="s">
        <v>21</v>
      </c>
      <c r="C27" s="4"/>
      <c r="D27" s="4"/>
      <c r="E27" s="4"/>
      <c r="F27" s="4"/>
      <c r="G27" s="4"/>
      <c r="H27" s="4"/>
      <c r="I27" s="5"/>
    </row>
    <row r="28" spans="2:9" ht="12.75" hidden="1">
      <c r="B28" s="6" t="s">
        <v>4</v>
      </c>
      <c r="C28" s="7"/>
      <c r="D28" s="7"/>
      <c r="E28" s="7"/>
      <c r="F28" s="7"/>
      <c r="G28" s="7"/>
      <c r="H28" s="7"/>
      <c r="I28" s="8">
        <v>57441.21</v>
      </c>
    </row>
    <row r="29" spans="2:9" ht="12.75" hidden="1">
      <c r="B29" s="6" t="s">
        <v>5</v>
      </c>
      <c r="C29" s="7"/>
      <c r="D29" s="7"/>
      <c r="E29" s="7"/>
      <c r="F29" s="7"/>
      <c r="G29" s="7"/>
      <c r="H29" s="7"/>
      <c r="I29" s="8">
        <v>0</v>
      </c>
    </row>
    <row r="30" spans="2:9" ht="12.75" hidden="1">
      <c r="B30" s="6" t="s">
        <v>6</v>
      </c>
      <c r="C30" s="7"/>
      <c r="D30" s="7"/>
      <c r="E30" s="7"/>
      <c r="F30" s="7"/>
      <c r="G30" s="7"/>
      <c r="H30" s="7"/>
      <c r="I30" s="8">
        <v>-432.03</v>
      </c>
    </row>
    <row r="31" spans="2:9" ht="12.75" hidden="1">
      <c r="B31" s="95" t="s">
        <v>7</v>
      </c>
      <c r="C31" s="96"/>
      <c r="D31" s="96"/>
      <c r="E31" s="96"/>
      <c r="F31" s="96"/>
      <c r="G31" s="96"/>
      <c r="H31" s="96"/>
      <c r="I31" s="9">
        <f>SUM(I28:I30)</f>
        <v>57009.18</v>
      </c>
    </row>
    <row r="32" spans="2:13" ht="12.75" hidden="1">
      <c r="B32" s="97">
        <v>42005</v>
      </c>
      <c r="C32" s="98">
        <v>43</v>
      </c>
      <c r="D32" s="98" t="s">
        <v>84</v>
      </c>
      <c r="E32" s="98"/>
      <c r="F32" s="99">
        <f>I31/(C32+C33+C34)*C32</f>
        <v>37142.34454545454</v>
      </c>
      <c r="G32" s="96"/>
      <c r="H32" s="96"/>
      <c r="I32" s="42"/>
      <c r="M32" t="s">
        <v>16</v>
      </c>
    </row>
    <row r="33" spans="2:9" ht="12.75" hidden="1">
      <c r="B33" s="102">
        <v>42005</v>
      </c>
      <c r="C33" s="96">
        <v>4</v>
      </c>
      <c r="D33" s="96" t="s">
        <v>88</v>
      </c>
      <c r="E33" s="96"/>
      <c r="F33" s="107">
        <f>I31/(C32+C33+C34)*C33</f>
        <v>3455.101818181818</v>
      </c>
      <c r="G33" s="96"/>
      <c r="H33" s="96"/>
      <c r="I33" s="42"/>
    </row>
    <row r="34" spans="2:9" ht="13.5" hidden="1" thickBot="1">
      <c r="B34" s="100">
        <v>42005</v>
      </c>
      <c r="C34" s="73">
        <v>19</v>
      </c>
      <c r="D34" s="73" t="s">
        <v>85</v>
      </c>
      <c r="E34" s="73"/>
      <c r="F34" s="101">
        <f>I31/(C32+C33+C34)*C34</f>
        <v>16411.733636363635</v>
      </c>
      <c r="G34" s="96"/>
      <c r="H34" s="96"/>
      <c r="I34" s="9"/>
    </row>
    <row r="35" spans="2:9" ht="12.75" hidden="1">
      <c r="B35" s="102" t="s">
        <v>89</v>
      </c>
      <c r="C35" s="96"/>
      <c r="D35" s="96"/>
      <c r="E35" s="96"/>
      <c r="F35" s="103"/>
      <c r="G35" s="96"/>
      <c r="H35" s="96"/>
      <c r="I35" s="8">
        <f>-F33</f>
        <v>-3455.101818181818</v>
      </c>
    </row>
    <row r="36" spans="2:9" ht="12.75" hidden="1">
      <c r="B36" s="102" t="s">
        <v>92</v>
      </c>
      <c r="C36" s="96"/>
      <c r="D36" s="96"/>
      <c r="E36" s="96"/>
      <c r="F36" s="103"/>
      <c r="G36" s="96"/>
      <c r="H36" s="96"/>
      <c r="I36" s="8">
        <f>-F32</f>
        <v>-37142.34454545454</v>
      </c>
    </row>
    <row r="37" spans="2:9" ht="13.5" hidden="1" thickBot="1">
      <c r="B37" s="104"/>
      <c r="C37" s="11"/>
      <c r="D37" s="12" t="s">
        <v>22</v>
      </c>
      <c r="E37" s="12"/>
      <c r="F37" s="12"/>
      <c r="G37" s="12"/>
      <c r="H37" s="12"/>
      <c r="I37" s="13">
        <f>SUM(I31:I36)</f>
        <v>16411.733636363642</v>
      </c>
    </row>
    <row r="38" spans="2:9" s="41" customFormat="1" ht="12.75" hidden="1">
      <c r="B38" s="7"/>
      <c r="C38" s="7"/>
      <c r="D38" s="105"/>
      <c r="E38" s="105"/>
      <c r="F38" s="105"/>
      <c r="G38" s="105"/>
      <c r="H38" s="105"/>
      <c r="I38" s="106"/>
    </row>
    <row r="39" ht="12.75" hidden="1"/>
    <row r="40" spans="2:9" ht="12.75" hidden="1">
      <c r="B40" s="3" t="s">
        <v>23</v>
      </c>
      <c r="C40" s="4"/>
      <c r="D40" s="4"/>
      <c r="E40" s="4"/>
      <c r="F40" s="4"/>
      <c r="G40" s="4"/>
      <c r="H40" s="4"/>
      <c r="I40" s="5"/>
    </row>
    <row r="41" spans="2:9" ht="12.75" hidden="1">
      <c r="B41" s="6" t="s">
        <v>4</v>
      </c>
      <c r="C41" s="7"/>
      <c r="D41" s="7"/>
      <c r="E41" s="7"/>
      <c r="F41" s="7"/>
      <c r="G41" s="7"/>
      <c r="H41" s="7"/>
      <c r="I41" s="8">
        <v>12991.1</v>
      </c>
    </row>
    <row r="42" spans="2:9" ht="12.75" hidden="1">
      <c r="B42" s="6" t="s">
        <v>5</v>
      </c>
      <c r="C42" s="7"/>
      <c r="D42" s="7"/>
      <c r="E42" s="7"/>
      <c r="F42" s="7"/>
      <c r="G42" s="7"/>
      <c r="H42" s="7"/>
      <c r="I42" s="8">
        <v>0</v>
      </c>
    </row>
    <row r="43" spans="2:9" ht="12.75" hidden="1">
      <c r="B43" s="6" t="s">
        <v>6</v>
      </c>
      <c r="C43" s="7"/>
      <c r="D43" s="7"/>
      <c r="E43" s="7"/>
      <c r="F43" s="7"/>
      <c r="G43" s="7"/>
      <c r="H43" s="7"/>
      <c r="I43" s="8">
        <v>-7165.18</v>
      </c>
    </row>
    <row r="44" spans="2:9" ht="12.75" hidden="1">
      <c r="B44" s="95" t="s">
        <v>7</v>
      </c>
      <c r="C44" s="96"/>
      <c r="D44" s="96"/>
      <c r="E44" s="96"/>
      <c r="F44" s="96"/>
      <c r="G44" s="96"/>
      <c r="H44" s="96"/>
      <c r="I44" s="9">
        <f>SUM(I41:I43)</f>
        <v>5825.92</v>
      </c>
    </row>
    <row r="45" spans="2:9" ht="13.5" hidden="1" thickBot="1">
      <c r="B45" s="10"/>
      <c r="C45" s="11"/>
      <c r="D45" s="12" t="s">
        <v>24</v>
      </c>
      <c r="E45" s="12"/>
      <c r="F45" s="12"/>
      <c r="G45" s="12"/>
      <c r="H45" s="12"/>
      <c r="I45" s="13">
        <f>I44</f>
        <v>5825.92</v>
      </c>
    </row>
    <row r="46" ht="12.75" hidden="1"/>
    <row r="47" spans="2:9" ht="13.5" hidden="1" thickBot="1">
      <c r="B47" s="18" t="s">
        <v>25</v>
      </c>
      <c r="C47" s="18"/>
      <c r="D47" s="18"/>
      <c r="E47" s="18"/>
      <c r="F47" s="18"/>
      <c r="G47" s="18"/>
      <c r="H47" s="18"/>
      <c r="I47" s="13">
        <f>I13+I25+I37+I45</f>
        <v>46676.405023646876</v>
      </c>
    </row>
    <row r="48" spans="2:9" ht="12.75" hidden="1">
      <c r="B48" s="18"/>
      <c r="C48" s="18"/>
      <c r="D48" s="18"/>
      <c r="E48" s="18"/>
      <c r="F48" s="18"/>
      <c r="G48" s="18"/>
      <c r="H48" s="18"/>
      <c r="I48" s="106"/>
    </row>
    <row r="49" spans="2:9" ht="12.75" hidden="1">
      <c r="B49" s="27" t="s">
        <v>43</v>
      </c>
      <c r="C49" s="28"/>
      <c r="D49" s="27"/>
      <c r="E49" s="27"/>
      <c r="F49" s="27"/>
      <c r="G49" s="27"/>
      <c r="H49" s="19"/>
      <c r="I49" s="106">
        <f>I47</f>
        <v>46676.405023646876</v>
      </c>
    </row>
    <row r="50" ht="12.75" hidden="1"/>
    <row r="51" spans="2:8" ht="12.75" hidden="1">
      <c r="B51" s="30" t="s">
        <v>44</v>
      </c>
      <c r="C51" s="30"/>
      <c r="D51" s="30"/>
      <c r="E51" s="30"/>
      <c r="F51" s="30"/>
      <c r="G51" s="31"/>
      <c r="H51" s="32"/>
    </row>
    <row r="52" spans="2:7" ht="12.75" hidden="1">
      <c r="B52" t="s">
        <v>93</v>
      </c>
      <c r="G52" s="14"/>
    </row>
    <row r="53" ht="12.75" hidden="1"/>
    <row r="54" spans="2:9" ht="12.75" hidden="1">
      <c r="B54" s="33" t="s">
        <v>46</v>
      </c>
      <c r="C54" s="34"/>
      <c r="D54" s="4"/>
      <c r="E54" s="4"/>
      <c r="F54" s="4"/>
      <c r="G54" s="35">
        <f>I47</f>
        <v>46676.405023646876</v>
      </c>
      <c r="H54" s="4"/>
      <c r="I54" s="5"/>
    </row>
    <row r="55" spans="2:9" ht="12.75" hidden="1">
      <c r="B55" s="36" t="s">
        <v>47</v>
      </c>
      <c r="C55" s="37"/>
      <c r="D55" s="38"/>
      <c r="E55" s="39"/>
      <c r="F55" s="39"/>
      <c r="G55" s="40">
        <f>I49</f>
        <v>46676.405023646876</v>
      </c>
      <c r="H55" s="41"/>
      <c r="I55" s="42"/>
    </row>
    <row r="56" spans="2:9" ht="12.75" hidden="1">
      <c r="B56" s="43" t="s">
        <v>48</v>
      </c>
      <c r="C56" s="44"/>
      <c r="D56" s="41"/>
      <c r="E56" s="41"/>
      <c r="F56" s="41"/>
      <c r="G56" s="45">
        <f>G54-G55</f>
        <v>0</v>
      </c>
      <c r="H56" s="41"/>
      <c r="I56" s="42"/>
    </row>
    <row r="57" spans="2:9" ht="13.5" hidden="1" thickBot="1">
      <c r="B57" s="46" t="s">
        <v>49</v>
      </c>
      <c r="C57" s="47"/>
      <c r="D57" s="48"/>
      <c r="E57" s="49"/>
      <c r="F57" s="49"/>
      <c r="G57" s="50">
        <f>G56</f>
        <v>0</v>
      </c>
      <c r="H57" s="51"/>
      <c r="I57" s="52">
        <f>G57</f>
        <v>0</v>
      </c>
    </row>
    <row r="58" ht="12.75" hidden="1">
      <c r="I58" s="18"/>
    </row>
    <row r="59" spans="2:9" ht="12.75" hidden="1">
      <c r="B59" s="53" t="s">
        <v>80</v>
      </c>
      <c r="C59" s="1"/>
      <c r="D59" s="1"/>
      <c r="E59" s="1"/>
      <c r="F59" s="1"/>
      <c r="I59" s="26">
        <f>SUM(I49:I58)</f>
        <v>46676.405023646876</v>
      </c>
    </row>
    <row r="60" ht="12.75" hidden="1"/>
    <row r="61" spans="2:7" ht="12.75" hidden="1">
      <c r="B61" s="30" t="s">
        <v>51</v>
      </c>
      <c r="C61" s="30"/>
      <c r="D61" s="30"/>
      <c r="E61" s="30"/>
      <c r="F61" s="30"/>
      <c r="G61" s="31"/>
    </row>
    <row r="62" ht="12.75" hidden="1">
      <c r="B62" s="54"/>
    </row>
    <row r="63" spans="2:7" ht="12.75" hidden="1">
      <c r="B63" s="54" t="s">
        <v>52</v>
      </c>
      <c r="C63" s="54"/>
      <c r="D63" s="54"/>
      <c r="E63" s="54"/>
      <c r="F63" s="54"/>
      <c r="G63" s="54"/>
    </row>
    <row r="64" spans="2:7" ht="12.75" hidden="1">
      <c r="B64" s="54" t="s">
        <v>53</v>
      </c>
      <c r="C64" s="54"/>
      <c r="D64" s="54"/>
      <c r="E64" s="54"/>
      <c r="F64" s="54"/>
      <c r="G64" s="54"/>
    </row>
    <row r="65" spans="2:7" ht="12.75" hidden="1">
      <c r="B65" s="54" t="s">
        <v>54</v>
      </c>
      <c r="C65" s="54"/>
      <c r="D65" s="54"/>
      <c r="E65" s="54"/>
      <c r="F65" s="54"/>
      <c r="G65" s="54"/>
    </row>
    <row r="66" spans="2:7" ht="12.75" hidden="1">
      <c r="B66" s="54"/>
      <c r="C66" s="54"/>
      <c r="D66" s="54"/>
      <c r="E66" s="54"/>
      <c r="F66" s="54"/>
      <c r="G66" s="54"/>
    </row>
    <row r="67" spans="2:7" ht="12.75" hidden="1">
      <c r="B67" s="54"/>
      <c r="C67" s="54"/>
      <c r="D67" s="54"/>
      <c r="E67" s="54"/>
      <c r="F67" s="54"/>
      <c r="G67" s="54"/>
    </row>
    <row r="68" spans="2:4" ht="12.75" hidden="1">
      <c r="B68" s="55" t="s">
        <v>81</v>
      </c>
      <c r="C68" s="56"/>
      <c r="D68" s="41"/>
    </row>
    <row r="69" spans="2:4" ht="12.75" hidden="1">
      <c r="B69" s="57" t="s">
        <v>56</v>
      </c>
      <c r="C69" s="58"/>
      <c r="D69" s="59">
        <v>98</v>
      </c>
    </row>
    <row r="70" spans="2:4" ht="12.75" hidden="1">
      <c r="B70" s="60" t="s">
        <v>57</v>
      </c>
      <c r="C70" s="61"/>
      <c r="D70" s="62">
        <v>96</v>
      </c>
    </row>
    <row r="71" spans="2:4" ht="12.75" hidden="1">
      <c r="B71" s="63" t="s">
        <v>58</v>
      </c>
      <c r="C71" s="56"/>
      <c r="D71" s="64">
        <f>(D69+D70)/2</f>
        <v>97</v>
      </c>
    </row>
    <row r="72" spans="2:9" ht="12.75" hidden="1">
      <c r="B72" s="54"/>
      <c r="F72" s="65"/>
      <c r="G72" s="66" t="s">
        <v>59</v>
      </c>
      <c r="H72" s="66"/>
      <c r="I72" s="67"/>
    </row>
    <row r="73" spans="2:9" ht="12.75" hidden="1">
      <c r="B73" s="55" t="s">
        <v>81</v>
      </c>
      <c r="C73" s="56"/>
      <c r="D73" s="41"/>
      <c r="F73" s="68">
        <f>D76-D71</f>
        <v>-3.5</v>
      </c>
      <c r="G73" s="54" t="s">
        <v>60</v>
      </c>
      <c r="H73" s="69"/>
      <c r="I73" s="42"/>
    </row>
    <row r="74" spans="2:9" ht="13.5" hidden="1" thickBot="1">
      <c r="B74" s="57" t="s">
        <v>61</v>
      </c>
      <c r="C74" s="58"/>
      <c r="D74" s="70">
        <f>89+8</f>
        <v>97</v>
      </c>
      <c r="F74" s="71">
        <f>F73/D71*100</f>
        <v>-3.608247422680412</v>
      </c>
      <c r="G74" s="72" t="s">
        <v>62</v>
      </c>
      <c r="H74" s="73"/>
      <c r="I74" s="52">
        <f>I59*F74/100</f>
        <v>-1684.2001812656088</v>
      </c>
    </row>
    <row r="75" spans="2:9" ht="12.75" hidden="1">
      <c r="B75" s="60" t="s">
        <v>63</v>
      </c>
      <c r="C75" s="61"/>
      <c r="D75" s="74">
        <f>84+6</f>
        <v>90</v>
      </c>
      <c r="E75" s="54"/>
      <c r="F75" s="54"/>
      <c r="G75" s="54"/>
      <c r="H75" s="54"/>
      <c r="I75" s="16"/>
    </row>
    <row r="76" spans="2:9" ht="12.75" hidden="1">
      <c r="B76" s="63" t="s">
        <v>58</v>
      </c>
      <c r="C76" s="56"/>
      <c r="D76" s="75">
        <f>(D74+D75)/2</f>
        <v>93.5</v>
      </c>
      <c r="E76" s="54"/>
      <c r="F76" s="54"/>
      <c r="G76" s="54"/>
      <c r="H76" s="54"/>
      <c r="I76" s="16"/>
    </row>
    <row r="77" spans="2:9" ht="12.75" hidden="1">
      <c r="B77" s="69"/>
      <c r="C77" s="41"/>
      <c r="D77" s="76"/>
      <c r="E77" s="54"/>
      <c r="F77" s="54"/>
      <c r="G77" s="54"/>
      <c r="H77" s="54"/>
      <c r="I77" s="16"/>
    </row>
    <row r="78" spans="2:9" ht="12.75">
      <c r="B78" s="69"/>
      <c r="C78" s="41"/>
      <c r="D78" s="76"/>
      <c r="E78" s="54"/>
      <c r="F78" s="54"/>
      <c r="G78" s="54"/>
      <c r="H78" s="54"/>
      <c r="I78" s="16"/>
    </row>
    <row r="79" spans="2:9" ht="13.5" thickBot="1">
      <c r="B79" s="69"/>
      <c r="C79" s="41"/>
      <c r="D79" s="76"/>
      <c r="E79" s="54"/>
      <c r="F79" s="54"/>
      <c r="G79" s="54"/>
      <c r="H79" s="54"/>
      <c r="I79" s="16"/>
    </row>
    <row r="80" spans="2:9" ht="13.5" thickBot="1">
      <c r="B80" s="27" t="s">
        <v>64</v>
      </c>
      <c r="C80" s="28"/>
      <c r="D80" s="27"/>
      <c r="E80" s="27"/>
      <c r="F80" s="27"/>
      <c r="G80" s="27"/>
      <c r="H80" s="19"/>
      <c r="I80" s="13">
        <f>SUM(I59:I76)</f>
        <v>44992.20484238127</v>
      </c>
    </row>
    <row r="82" spans="2:9" ht="12.75">
      <c r="B82" s="27" t="s">
        <v>119</v>
      </c>
      <c r="C82" s="1"/>
      <c r="D82" s="1"/>
      <c r="E82" s="1"/>
      <c r="F82" s="1"/>
      <c r="G82" s="1"/>
      <c r="I82" s="86">
        <f>I80</f>
        <v>44992.20484238127</v>
      </c>
    </row>
    <row r="83" spans="2:7" ht="12.75">
      <c r="B83" s="1"/>
      <c r="C83" s="1"/>
      <c r="D83" s="1"/>
      <c r="E83" s="1"/>
      <c r="F83" s="1"/>
      <c r="G83" s="1"/>
    </row>
    <row r="84" spans="2:9" ht="12.75">
      <c r="B84" s="1" t="s">
        <v>114</v>
      </c>
      <c r="C84" s="28"/>
      <c r="D84" s="27"/>
      <c r="E84" s="27"/>
      <c r="F84" s="27"/>
      <c r="G84" s="27"/>
      <c r="I84" s="86">
        <f>I82</f>
        <v>44992.20484238127</v>
      </c>
    </row>
    <row r="85" spans="2:7" ht="12.75">
      <c r="B85" s="1"/>
      <c r="C85" s="1"/>
      <c r="D85" s="1"/>
      <c r="E85" s="1"/>
      <c r="F85" s="1"/>
      <c r="G85" s="1"/>
    </row>
    <row r="86" spans="2:8" ht="12.75">
      <c r="B86" s="30" t="s">
        <v>72</v>
      </c>
      <c r="C86" s="30"/>
      <c r="D86" s="30"/>
      <c r="E86" s="30"/>
      <c r="F86" s="30"/>
      <c r="G86" s="31"/>
      <c r="H86" s="32"/>
    </row>
    <row r="87" spans="2:7" ht="12.75">
      <c r="B87" t="s">
        <v>115</v>
      </c>
      <c r="G87" s="14"/>
    </row>
    <row r="88" ht="13.5" thickBot="1"/>
    <row r="89" spans="2:9" ht="12.75">
      <c r="B89" s="33" t="s">
        <v>73</v>
      </c>
      <c r="C89" s="34"/>
      <c r="D89" s="4"/>
      <c r="E89" s="4"/>
      <c r="F89" s="4"/>
      <c r="G89" s="35">
        <f>I80</f>
        <v>44992.20484238127</v>
      </c>
      <c r="H89" s="4"/>
      <c r="I89" s="5"/>
    </row>
    <row r="90" spans="2:9" ht="12.75">
      <c r="B90" s="36" t="s">
        <v>116</v>
      </c>
      <c r="C90" s="37"/>
      <c r="D90" s="38"/>
      <c r="E90" s="39"/>
      <c r="F90" s="39"/>
      <c r="G90" s="40">
        <f>I82</f>
        <v>44992.20484238127</v>
      </c>
      <c r="H90" s="41"/>
      <c r="I90" s="42"/>
    </row>
    <row r="91" spans="2:9" ht="13.5" thickBot="1">
      <c r="B91" s="87" t="s">
        <v>117</v>
      </c>
      <c r="C91" s="88"/>
      <c r="D91" s="89"/>
      <c r="E91" s="89"/>
      <c r="F91" s="90"/>
      <c r="G91" s="45">
        <f>G89-G90</f>
        <v>0</v>
      </c>
      <c r="H91" s="41"/>
      <c r="I91" s="42"/>
    </row>
    <row r="92" spans="2:9" ht="13.5" thickBot="1">
      <c r="B92" s="46" t="s">
        <v>74</v>
      </c>
      <c r="C92" s="47"/>
      <c r="D92" s="48"/>
      <c r="E92" s="49"/>
      <c r="F92" s="49"/>
      <c r="G92" s="50">
        <f>G91</f>
        <v>0</v>
      </c>
      <c r="H92" s="51"/>
      <c r="I92" s="52">
        <f>G92</f>
        <v>0</v>
      </c>
    </row>
    <row r="93" ht="12.75">
      <c r="I93" s="18"/>
    </row>
    <row r="94" spans="2:9" ht="12.75">
      <c r="B94" s="53" t="s">
        <v>118</v>
      </c>
      <c r="C94" s="1"/>
      <c r="D94" s="1"/>
      <c r="E94" s="1"/>
      <c r="F94" s="1"/>
      <c r="I94" s="26">
        <f>SUM(I84:I92)</f>
        <v>44992.20484238127</v>
      </c>
    </row>
    <row r="95" ht="13.5" thickBot="1"/>
    <row r="96" spans="2:9" ht="13.5" thickBot="1">
      <c r="B96" s="27" t="s">
        <v>124</v>
      </c>
      <c r="C96" s="28"/>
      <c r="D96" s="27"/>
      <c r="E96" s="27"/>
      <c r="F96" s="27"/>
      <c r="G96" s="27"/>
      <c r="I96" s="13">
        <f>I94</f>
        <v>44992.20484238127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91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7" max="7" width="12.28125" style="0" customWidth="1"/>
    <col min="8" max="8" width="12.00390625" style="0" customWidth="1"/>
    <col min="9" max="9" width="23.7109375" style="0" customWidth="1"/>
  </cols>
  <sheetData>
    <row r="3" spans="2:9" ht="36" customHeight="1">
      <c r="B3" s="113" t="s">
        <v>94</v>
      </c>
      <c r="C3" s="113"/>
      <c r="D3" s="113"/>
      <c r="E3" s="113"/>
      <c r="F3" s="113"/>
      <c r="G3" s="113"/>
      <c r="H3" s="113"/>
      <c r="I3" s="113"/>
    </row>
    <row r="6" ht="12.75">
      <c r="I6" s="94" t="s">
        <v>95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hidden="1">
      <c r="B9" s="6" t="s">
        <v>4</v>
      </c>
      <c r="C9" s="7"/>
      <c r="D9" s="7"/>
      <c r="E9" s="7"/>
      <c r="F9" s="7"/>
      <c r="G9" s="7"/>
      <c r="H9" s="7"/>
      <c r="I9" s="8">
        <v>786851.88</v>
      </c>
    </row>
    <row r="10" spans="2:9" ht="12.75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hidden="1">
      <c r="B11" s="6" t="s">
        <v>6</v>
      </c>
      <c r="C11" s="7"/>
      <c r="D11" s="7"/>
      <c r="E11" s="7"/>
      <c r="F11" s="7"/>
      <c r="G11" s="7"/>
      <c r="H11" s="7"/>
      <c r="I11" s="8">
        <v>-34396.33</v>
      </c>
    </row>
    <row r="12" spans="2:9" ht="12.75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752455.55</v>
      </c>
    </row>
    <row r="13" spans="2:9" ht="12.75" hidden="1">
      <c r="B13" s="97">
        <v>42005</v>
      </c>
      <c r="C13" s="98">
        <v>131</v>
      </c>
      <c r="D13" s="98" t="s">
        <v>84</v>
      </c>
      <c r="E13" s="98"/>
      <c r="F13" s="99">
        <f>I12/(C13+C14)*C13</f>
        <v>569778.4800578036</v>
      </c>
      <c r="G13" s="96"/>
      <c r="H13" s="96"/>
      <c r="I13" s="9"/>
    </row>
    <row r="14" spans="2:9" ht="13.5" hidden="1" thickBot="1">
      <c r="B14" s="100">
        <v>42005</v>
      </c>
      <c r="C14" s="73">
        <v>42</v>
      </c>
      <c r="D14" s="73" t="s">
        <v>85</v>
      </c>
      <c r="E14" s="73"/>
      <c r="F14" s="101">
        <f>I12-F13</f>
        <v>182677.06994219648</v>
      </c>
      <c r="G14" s="96"/>
      <c r="H14" s="96"/>
      <c r="I14" s="9"/>
    </row>
    <row r="15" spans="2:9" ht="12.75" hidden="1">
      <c r="B15" s="102" t="s">
        <v>96</v>
      </c>
      <c r="C15" s="96"/>
      <c r="D15" s="96"/>
      <c r="E15" s="96"/>
      <c r="F15" s="103"/>
      <c r="G15" s="96"/>
      <c r="H15" s="96"/>
      <c r="I15" s="8">
        <f>-F14</f>
        <v>-182677.06994219648</v>
      </c>
    </row>
    <row r="16" spans="2:9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SUM(I12:I15)</f>
        <v>569778.4800578036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355664.33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-27593.09</v>
      </c>
    </row>
    <row r="22" spans="2:9" ht="12.75" hidden="1">
      <c r="B22" s="95" t="s">
        <v>7</v>
      </c>
      <c r="C22" s="96"/>
      <c r="D22" s="96"/>
      <c r="E22" s="96"/>
      <c r="F22" s="96"/>
      <c r="G22" s="96"/>
      <c r="H22" s="96"/>
      <c r="I22" s="9">
        <f>SUM(I19:I21)</f>
        <v>328071.24</v>
      </c>
    </row>
    <row r="23" spans="2:9" ht="12.75" hidden="1">
      <c r="B23" s="108" t="s">
        <v>97</v>
      </c>
      <c r="C23" s="109"/>
      <c r="D23" s="109"/>
      <c r="E23" s="109"/>
      <c r="F23" s="109"/>
      <c r="G23" s="109"/>
      <c r="H23" s="109"/>
      <c r="I23" s="17">
        <v>-57.8</v>
      </c>
    </row>
    <row r="24" spans="2:9" ht="12.75" hidden="1">
      <c r="B24" s="108"/>
      <c r="C24" s="109"/>
      <c r="D24" s="109"/>
      <c r="E24" s="109"/>
      <c r="F24" s="109"/>
      <c r="G24" s="109"/>
      <c r="H24" s="109"/>
      <c r="I24" s="110">
        <f>SUM(I22:I23)</f>
        <v>328013.44</v>
      </c>
    </row>
    <row r="25" spans="2:9" ht="12.75" hidden="1">
      <c r="B25" s="97">
        <v>42005</v>
      </c>
      <c r="C25" s="98">
        <v>40</v>
      </c>
      <c r="D25" s="98" t="s">
        <v>84</v>
      </c>
      <c r="E25" s="98"/>
      <c r="F25" s="99">
        <f>I24/(C25+C26)*C25</f>
        <v>238555.2290909091</v>
      </c>
      <c r="G25" s="96"/>
      <c r="H25" s="96"/>
      <c r="I25" s="42"/>
    </row>
    <row r="26" spans="2:9" ht="13.5" hidden="1" thickBot="1">
      <c r="B26" s="100">
        <v>42005</v>
      </c>
      <c r="C26" s="73">
        <v>15</v>
      </c>
      <c r="D26" s="73" t="s">
        <v>85</v>
      </c>
      <c r="E26" s="73"/>
      <c r="F26" s="101">
        <f>I24-F25</f>
        <v>89458.2109090909</v>
      </c>
      <c r="G26" s="96"/>
      <c r="H26" s="96"/>
      <c r="I26" s="9"/>
    </row>
    <row r="27" spans="2:9" ht="12.75" hidden="1">
      <c r="B27" s="102" t="s">
        <v>96</v>
      </c>
      <c r="C27" s="96"/>
      <c r="D27" s="96"/>
      <c r="E27" s="96"/>
      <c r="F27" s="103"/>
      <c r="G27" s="96"/>
      <c r="H27" s="96"/>
      <c r="I27" s="8">
        <f>-F26</f>
        <v>-89458.2109090909</v>
      </c>
    </row>
    <row r="28" spans="2:9" ht="13.5" hidden="1" thickBot="1">
      <c r="B28" s="10"/>
      <c r="C28" s="11"/>
      <c r="D28" s="12" t="s">
        <v>20</v>
      </c>
      <c r="E28" s="12"/>
      <c r="F28" s="12"/>
      <c r="G28" s="12"/>
      <c r="H28" s="12"/>
      <c r="I28" s="13">
        <f>SUM(I24:I27)</f>
        <v>238555.2290909091</v>
      </c>
    </row>
    <row r="29" ht="12.75" hidden="1"/>
    <row r="30" spans="2:9" ht="12.75" hidden="1">
      <c r="B30" s="3" t="s">
        <v>21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4</v>
      </c>
      <c r="C31" s="7"/>
      <c r="D31" s="7"/>
      <c r="E31" s="7"/>
      <c r="F31" s="7"/>
      <c r="G31" s="7"/>
      <c r="H31" s="7"/>
      <c r="I31" s="8">
        <f>116447.92+2620.63</f>
        <v>119068.55</v>
      </c>
    </row>
    <row r="32" spans="2:9" ht="12.75" hidden="1">
      <c r="B32" s="6" t="s">
        <v>5</v>
      </c>
      <c r="C32" s="7"/>
      <c r="D32" s="7"/>
      <c r="E32" s="7"/>
      <c r="F32" s="7"/>
      <c r="G32" s="7"/>
      <c r="H32" s="7"/>
      <c r="I32" s="8">
        <v>0</v>
      </c>
    </row>
    <row r="33" spans="2:9" ht="12.75" hidden="1">
      <c r="B33" s="6" t="s">
        <v>6</v>
      </c>
      <c r="C33" s="7"/>
      <c r="D33" s="7"/>
      <c r="E33" s="7"/>
      <c r="F33" s="7"/>
      <c r="G33" s="7"/>
      <c r="H33" s="7"/>
      <c r="I33" s="8">
        <v>0</v>
      </c>
    </row>
    <row r="34" spans="2:9" ht="12.75" hidden="1">
      <c r="B34" s="95" t="s">
        <v>7</v>
      </c>
      <c r="C34" s="96"/>
      <c r="D34" s="96"/>
      <c r="E34" s="96"/>
      <c r="F34" s="96"/>
      <c r="G34" s="96"/>
      <c r="H34" s="96"/>
      <c r="I34" s="9">
        <f>SUM(I31:I33)</f>
        <v>119068.55</v>
      </c>
    </row>
    <row r="35" spans="2:9" ht="13.5" hidden="1" thickBot="1">
      <c r="B35" s="10"/>
      <c r="C35" s="11"/>
      <c r="D35" s="12" t="s">
        <v>22</v>
      </c>
      <c r="E35" s="12"/>
      <c r="F35" s="12"/>
      <c r="G35" s="12"/>
      <c r="H35" s="12"/>
      <c r="I35" s="13">
        <f>I34</f>
        <v>119068.55</v>
      </c>
    </row>
    <row r="36" ht="12.75" hidden="1"/>
    <row r="37" spans="2:9" ht="12.75" hidden="1">
      <c r="B37" s="3" t="s">
        <v>23</v>
      </c>
      <c r="C37" s="4"/>
      <c r="D37" s="4"/>
      <c r="E37" s="4"/>
      <c r="F37" s="4"/>
      <c r="G37" s="4"/>
      <c r="H37" s="4"/>
      <c r="I37" s="5"/>
    </row>
    <row r="38" spans="2:9" ht="12.75" hidden="1">
      <c r="B38" s="6" t="s">
        <v>4</v>
      </c>
      <c r="C38" s="7"/>
      <c r="D38" s="7"/>
      <c r="E38" s="7"/>
      <c r="F38" s="7"/>
      <c r="G38" s="7"/>
      <c r="H38" s="7"/>
      <c r="I38" s="8">
        <v>169351.24</v>
      </c>
    </row>
    <row r="39" spans="2:9" ht="12.75" hidden="1">
      <c r="B39" s="6" t="s">
        <v>5</v>
      </c>
      <c r="C39" s="7"/>
      <c r="D39" s="7"/>
      <c r="E39" s="7"/>
      <c r="F39" s="7"/>
      <c r="G39" s="7"/>
      <c r="H39" s="7"/>
      <c r="I39" s="8">
        <v>0</v>
      </c>
    </row>
    <row r="40" spans="2:9" ht="12.75" hidden="1">
      <c r="B40" s="6" t="s">
        <v>6</v>
      </c>
      <c r="C40" s="7"/>
      <c r="D40" s="7"/>
      <c r="E40" s="7"/>
      <c r="F40" s="7"/>
      <c r="G40" s="7"/>
      <c r="H40" s="7"/>
      <c r="I40" s="8">
        <v>-14564.21</v>
      </c>
    </row>
    <row r="41" spans="2:9" ht="12.75" hidden="1">
      <c r="B41" s="95" t="s">
        <v>7</v>
      </c>
      <c r="C41" s="96"/>
      <c r="D41" s="96"/>
      <c r="E41" s="96"/>
      <c r="F41" s="96"/>
      <c r="G41" s="96"/>
      <c r="H41" s="96"/>
      <c r="I41" s="9">
        <f>SUM(I38:I40)</f>
        <v>154787.03</v>
      </c>
    </row>
    <row r="42" spans="2:9" ht="13.5" hidden="1" thickBot="1">
      <c r="B42" s="10"/>
      <c r="C42" s="11"/>
      <c r="D42" s="12" t="s">
        <v>24</v>
      </c>
      <c r="E42" s="12"/>
      <c r="F42" s="12"/>
      <c r="G42" s="12"/>
      <c r="H42" s="12"/>
      <c r="I42" s="13">
        <f>I41</f>
        <v>154787.03</v>
      </c>
    </row>
    <row r="43" ht="12.75" hidden="1"/>
    <row r="44" spans="2:9" ht="13.5" hidden="1" thickBot="1">
      <c r="B44" s="18" t="s">
        <v>25</v>
      </c>
      <c r="C44" s="18"/>
      <c r="D44" s="18"/>
      <c r="E44" s="18"/>
      <c r="F44" s="18"/>
      <c r="G44" s="18"/>
      <c r="H44" s="18"/>
      <c r="I44" s="13">
        <f>I16+I28+I35+I42</f>
        <v>1082189.2891487128</v>
      </c>
    </row>
    <row r="45" ht="12.75" hidden="1"/>
    <row r="46" spans="2:9" ht="12.75" hidden="1">
      <c r="B46" s="27" t="s">
        <v>43</v>
      </c>
      <c r="C46" s="28"/>
      <c r="D46" s="27"/>
      <c r="E46" s="27"/>
      <c r="F46" s="27"/>
      <c r="G46" s="27"/>
      <c r="H46" s="19"/>
      <c r="I46" s="106">
        <f>I44</f>
        <v>1082189.2891487128</v>
      </c>
    </row>
    <row r="47" ht="12.75" hidden="1"/>
    <row r="48" spans="2:8" ht="12.75" hidden="1">
      <c r="B48" s="30" t="s">
        <v>44</v>
      </c>
      <c r="C48" s="30"/>
      <c r="D48" s="30"/>
      <c r="E48" s="30"/>
      <c r="F48" s="30"/>
      <c r="G48" s="31"/>
      <c r="H48" s="32"/>
    </row>
    <row r="49" spans="2:7" ht="12.75" hidden="1">
      <c r="B49" t="s">
        <v>45</v>
      </c>
      <c r="G49" s="14"/>
    </row>
    <row r="50" ht="12.75" hidden="1"/>
    <row r="51" spans="2:9" ht="12.75" hidden="1">
      <c r="B51" s="33" t="s">
        <v>46</v>
      </c>
      <c r="C51" s="34"/>
      <c r="D51" s="4"/>
      <c r="E51" s="4"/>
      <c r="F51" s="4"/>
      <c r="G51" s="35">
        <f>I44</f>
        <v>1082189.2891487128</v>
      </c>
      <c r="H51" s="4"/>
      <c r="I51" s="5"/>
    </row>
    <row r="52" spans="2:9" ht="12.75" hidden="1">
      <c r="B52" s="36" t="s">
        <v>47</v>
      </c>
      <c r="C52" s="37"/>
      <c r="D52" s="38"/>
      <c r="E52" s="39"/>
      <c r="F52" s="39"/>
      <c r="G52" s="40">
        <f>I46</f>
        <v>1082189.2891487128</v>
      </c>
      <c r="H52" s="41"/>
      <c r="I52" s="42"/>
    </row>
    <row r="53" spans="2:9" ht="12.75" hidden="1">
      <c r="B53" s="43" t="s">
        <v>48</v>
      </c>
      <c r="C53" s="44"/>
      <c r="D53" s="41"/>
      <c r="E53" s="41"/>
      <c r="F53" s="41"/>
      <c r="G53" s="45">
        <f>G51-G52</f>
        <v>0</v>
      </c>
      <c r="H53" s="41"/>
      <c r="I53" s="42"/>
    </row>
    <row r="54" spans="2:9" ht="13.5" hidden="1" thickBot="1">
      <c r="B54" s="46" t="s">
        <v>49</v>
      </c>
      <c r="C54" s="47"/>
      <c r="D54" s="48"/>
      <c r="E54" s="49"/>
      <c r="F54" s="49"/>
      <c r="G54" s="50">
        <f>G53</f>
        <v>0</v>
      </c>
      <c r="H54" s="51"/>
      <c r="I54" s="52">
        <f>G54</f>
        <v>0</v>
      </c>
    </row>
    <row r="55" ht="12.75" hidden="1">
      <c r="I55" s="18"/>
    </row>
    <row r="56" spans="2:9" ht="12.75" hidden="1">
      <c r="B56" s="53" t="s">
        <v>50</v>
      </c>
      <c r="C56" s="1"/>
      <c r="D56" s="1"/>
      <c r="E56" s="1"/>
      <c r="F56" s="1"/>
      <c r="I56" s="26">
        <f>SUM(I46:I55)</f>
        <v>1082189.2891487128</v>
      </c>
    </row>
    <row r="57" ht="12.75" hidden="1"/>
    <row r="58" spans="2:7" ht="12.75" hidden="1">
      <c r="B58" s="30" t="s">
        <v>51</v>
      </c>
      <c r="C58" s="30"/>
      <c r="D58" s="30"/>
      <c r="E58" s="30"/>
      <c r="F58" s="30"/>
      <c r="G58" s="31"/>
    </row>
    <row r="59" ht="12.75" hidden="1">
      <c r="B59" s="54"/>
    </row>
    <row r="60" spans="2:7" ht="12.75" hidden="1">
      <c r="B60" s="54" t="s">
        <v>52</v>
      </c>
      <c r="C60" s="54"/>
      <c r="D60" s="54"/>
      <c r="E60" s="54"/>
      <c r="F60" s="54"/>
      <c r="G60" s="54"/>
    </row>
    <row r="61" spans="2:7" ht="12.75" hidden="1">
      <c r="B61" s="54" t="s">
        <v>53</v>
      </c>
      <c r="C61" s="54"/>
      <c r="D61" s="54"/>
      <c r="E61" s="54"/>
      <c r="F61" s="54"/>
      <c r="G61" s="54"/>
    </row>
    <row r="62" spans="2:7" ht="12.75" hidden="1">
      <c r="B62" s="54" t="s">
        <v>54</v>
      </c>
      <c r="C62" s="54"/>
      <c r="D62" s="54"/>
      <c r="E62" s="54"/>
      <c r="F62" s="54"/>
      <c r="G62" s="54"/>
    </row>
    <row r="63" spans="2:7" ht="12.75" hidden="1">
      <c r="B63" s="54"/>
      <c r="C63" s="54"/>
      <c r="D63" s="54"/>
      <c r="E63" s="54"/>
      <c r="F63" s="54"/>
      <c r="G63" s="54"/>
    </row>
    <row r="64" spans="2:7" ht="12.75" hidden="1">
      <c r="B64" s="54"/>
      <c r="C64" s="54"/>
      <c r="D64" s="54"/>
      <c r="E64" s="54"/>
      <c r="F64" s="54"/>
      <c r="G64" s="54"/>
    </row>
    <row r="65" spans="2:4" ht="12.75" hidden="1">
      <c r="B65" s="55" t="s">
        <v>55</v>
      </c>
      <c r="C65" s="56"/>
      <c r="D65" s="41"/>
    </row>
    <row r="66" spans="2:4" ht="12.75" hidden="1">
      <c r="B66" s="57" t="s">
        <v>56</v>
      </c>
      <c r="C66" s="58"/>
      <c r="D66" s="59">
        <v>256</v>
      </c>
    </row>
    <row r="67" spans="2:4" ht="12.75" hidden="1">
      <c r="B67" s="60" t="s">
        <v>57</v>
      </c>
      <c r="C67" s="61"/>
      <c r="D67" s="62">
        <v>251</v>
      </c>
    </row>
    <row r="68" spans="2:4" ht="12.75" hidden="1">
      <c r="B68" s="63" t="s">
        <v>58</v>
      </c>
      <c r="C68" s="56"/>
      <c r="D68" s="64">
        <f>(D66+D67)/2</f>
        <v>253.5</v>
      </c>
    </row>
    <row r="69" spans="2:9" ht="12.75" hidden="1">
      <c r="B69" s="54"/>
      <c r="F69" s="65"/>
      <c r="G69" s="66" t="s">
        <v>59</v>
      </c>
      <c r="H69" s="66"/>
      <c r="I69" s="67"/>
    </row>
    <row r="70" spans="2:9" ht="12.75" hidden="1">
      <c r="B70" s="55" t="s">
        <v>55</v>
      </c>
      <c r="C70" s="56"/>
      <c r="D70" s="41"/>
      <c r="F70" s="68">
        <f>D73-D68</f>
        <v>-11</v>
      </c>
      <c r="G70" s="54" t="s">
        <v>60</v>
      </c>
      <c r="H70" s="69"/>
      <c r="I70" s="42"/>
    </row>
    <row r="71" spans="2:9" ht="13.5" hidden="1" thickBot="1">
      <c r="B71" s="57" t="s">
        <v>61</v>
      </c>
      <c r="C71" s="58"/>
      <c r="D71" s="70">
        <f>238+12</f>
        <v>250</v>
      </c>
      <c r="F71" s="71">
        <f>F70/D68*100</f>
        <v>-4.339250493096647</v>
      </c>
      <c r="G71" s="72" t="s">
        <v>62</v>
      </c>
      <c r="H71" s="73"/>
      <c r="I71" s="52">
        <f>I56*F71/100</f>
        <v>-46958.904065624614</v>
      </c>
    </row>
    <row r="72" spans="2:9" ht="12.75" hidden="1">
      <c r="B72" s="60" t="s">
        <v>63</v>
      </c>
      <c r="C72" s="61"/>
      <c r="D72" s="74">
        <f>227+8</f>
        <v>235</v>
      </c>
      <c r="E72" s="54"/>
      <c r="F72" s="54"/>
      <c r="G72" s="54"/>
      <c r="H72" s="54"/>
      <c r="I72" s="16"/>
    </row>
    <row r="73" spans="2:9" ht="12.75" hidden="1">
      <c r="B73" s="63" t="s">
        <v>58</v>
      </c>
      <c r="C73" s="56"/>
      <c r="D73" s="75">
        <f>(D71+D72)/2</f>
        <v>242.5</v>
      </c>
      <c r="E73" s="54"/>
      <c r="F73" s="54"/>
      <c r="G73" s="54"/>
      <c r="H73" s="54"/>
      <c r="I73" s="16"/>
    </row>
    <row r="74" spans="2:9" ht="13.5" thickBot="1">
      <c r="B74" s="69"/>
      <c r="C74" s="41"/>
      <c r="D74" s="76"/>
      <c r="E74" s="54"/>
      <c r="F74" s="54"/>
      <c r="G74" s="54"/>
      <c r="H74" s="54"/>
      <c r="I74" s="16"/>
    </row>
    <row r="75" spans="2:9" ht="13.5" thickBot="1">
      <c r="B75" s="27" t="s">
        <v>64</v>
      </c>
      <c r="C75" s="28"/>
      <c r="D75" s="27"/>
      <c r="E75" s="27"/>
      <c r="F75" s="27"/>
      <c r="G75" s="27"/>
      <c r="H75" s="19"/>
      <c r="I75" s="13">
        <f>SUM(I56:I73)</f>
        <v>1035230.3850830882</v>
      </c>
    </row>
    <row r="77" spans="2:9" ht="12.75">
      <c r="B77" s="27" t="s">
        <v>120</v>
      </c>
      <c r="C77" s="28"/>
      <c r="D77" s="27"/>
      <c r="E77" s="27"/>
      <c r="F77" s="27"/>
      <c r="G77" s="27"/>
      <c r="I77" s="86">
        <f>I75</f>
        <v>1035230.3850830882</v>
      </c>
    </row>
    <row r="78" spans="2:7" ht="12.75">
      <c r="B78" s="27"/>
      <c r="C78" s="28"/>
      <c r="D78" s="27"/>
      <c r="E78" s="27"/>
      <c r="F78" s="27"/>
      <c r="G78" s="27"/>
    </row>
    <row r="79" spans="2:9" ht="12.75">
      <c r="B79" s="1" t="s">
        <v>114</v>
      </c>
      <c r="C79" s="28"/>
      <c r="D79" s="27"/>
      <c r="E79" s="27"/>
      <c r="F79" s="27"/>
      <c r="G79" s="27"/>
      <c r="I79" s="86">
        <f>I75</f>
        <v>1035230.3850830882</v>
      </c>
    </row>
    <row r="80" spans="2:7" ht="12.75">
      <c r="B80" s="1"/>
      <c r="C80" s="1"/>
      <c r="D80" s="1"/>
      <c r="E80" s="1"/>
      <c r="F80" s="1"/>
      <c r="G80" s="1"/>
    </row>
    <row r="81" spans="2:8" ht="12.75">
      <c r="B81" s="30" t="s">
        <v>72</v>
      </c>
      <c r="C81" s="30"/>
      <c r="D81" s="30"/>
      <c r="E81" s="30"/>
      <c r="F81" s="30"/>
      <c r="G81" s="31"/>
      <c r="H81" s="32"/>
    </row>
    <row r="82" spans="2:7" ht="12.75">
      <c r="B82" t="s">
        <v>115</v>
      </c>
      <c r="G82" s="14"/>
    </row>
    <row r="83" ht="13.5" thickBot="1"/>
    <row r="84" spans="2:9" ht="12.75">
      <c r="B84" s="33" t="s">
        <v>73</v>
      </c>
      <c r="C84" s="34"/>
      <c r="D84" s="4"/>
      <c r="E84" s="4"/>
      <c r="F84" s="4"/>
      <c r="G84" s="35">
        <f>I75</f>
        <v>1035230.3850830882</v>
      </c>
      <c r="H84" s="4"/>
      <c r="I84" s="5"/>
    </row>
    <row r="85" spans="2:9" ht="12.75">
      <c r="B85" s="36" t="s">
        <v>116</v>
      </c>
      <c r="C85" s="37"/>
      <c r="D85" s="38"/>
      <c r="E85" s="39"/>
      <c r="F85" s="39"/>
      <c r="G85" s="40">
        <f>I79</f>
        <v>1035230.3850830882</v>
      </c>
      <c r="H85" s="41"/>
      <c r="I85" s="42"/>
    </row>
    <row r="86" spans="2:9" ht="13.5" thickBot="1">
      <c r="B86" s="87" t="s">
        <v>117</v>
      </c>
      <c r="C86" s="88"/>
      <c r="D86" s="89"/>
      <c r="E86" s="89"/>
      <c r="F86" s="90"/>
      <c r="G86" s="45">
        <f>G84-G85</f>
        <v>0</v>
      </c>
      <c r="H86" s="41"/>
      <c r="I86" s="42"/>
    </row>
    <row r="87" spans="2:9" ht="13.5" thickBot="1">
      <c r="B87" s="46" t="s">
        <v>74</v>
      </c>
      <c r="C87" s="47"/>
      <c r="D87" s="48"/>
      <c r="E87" s="49"/>
      <c r="F87" s="49"/>
      <c r="G87" s="50">
        <f>G86</f>
        <v>0</v>
      </c>
      <c r="H87" s="51"/>
      <c r="I87" s="52">
        <f>G87</f>
        <v>0</v>
      </c>
    </row>
    <row r="88" ht="12.75">
      <c r="I88" s="18"/>
    </row>
    <row r="89" spans="2:9" ht="12.75">
      <c r="B89" s="53" t="s">
        <v>118</v>
      </c>
      <c r="C89" s="1"/>
      <c r="D89" s="1"/>
      <c r="E89" s="1"/>
      <c r="F89" s="1"/>
      <c r="I89" s="26">
        <f>SUM(I79:I87)</f>
        <v>1035230.3850830882</v>
      </c>
    </row>
    <row r="90" ht="13.5" thickBot="1"/>
    <row r="91" spans="2:9" ht="13.5" thickBot="1">
      <c r="B91" s="27" t="s">
        <v>125</v>
      </c>
      <c r="C91" s="28"/>
      <c r="D91" s="27"/>
      <c r="E91" s="27"/>
      <c r="F91" s="27"/>
      <c r="G91" s="27"/>
      <c r="I91" s="13">
        <f>I89</f>
        <v>1035230.3850830882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03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7" max="7" width="12.28125" style="0" customWidth="1"/>
    <col min="8" max="8" width="10.140625" style="0" customWidth="1"/>
    <col min="9" max="9" width="23.7109375" style="0" customWidth="1"/>
  </cols>
  <sheetData>
    <row r="2" ht="6.75" customHeight="1"/>
    <row r="3" spans="2:9" ht="48.75" customHeight="1">
      <c r="B3" s="113" t="s">
        <v>98</v>
      </c>
      <c r="C3" s="113"/>
      <c r="D3" s="113"/>
      <c r="E3" s="113"/>
      <c r="F3" s="113"/>
      <c r="G3" s="113"/>
      <c r="H3" s="113"/>
      <c r="I3" s="113"/>
    </row>
    <row r="6" ht="12.75">
      <c r="I6" s="94" t="s">
        <v>99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hidden="1">
      <c r="B9" s="6" t="s">
        <v>4</v>
      </c>
      <c r="C9" s="7"/>
      <c r="D9" s="7"/>
      <c r="E9" s="7"/>
      <c r="F9" s="7"/>
      <c r="G9" s="7"/>
      <c r="H9" s="7"/>
      <c r="I9" s="8">
        <v>786851.88</v>
      </c>
    </row>
    <row r="10" spans="2:9" ht="12.75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hidden="1">
      <c r="B11" s="6" t="s">
        <v>6</v>
      </c>
      <c r="C11" s="7"/>
      <c r="D11" s="7"/>
      <c r="E11" s="7"/>
      <c r="F11" s="7"/>
      <c r="G11" s="7"/>
      <c r="H11" s="7"/>
      <c r="I11" s="8">
        <v>-34396.33</v>
      </c>
    </row>
    <row r="12" spans="2:9" ht="12.75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752455.55</v>
      </c>
    </row>
    <row r="13" spans="2:9" ht="12.75" hidden="1">
      <c r="B13" s="97">
        <v>42005</v>
      </c>
      <c r="C13" s="98">
        <v>131</v>
      </c>
      <c r="D13" s="98" t="s">
        <v>84</v>
      </c>
      <c r="E13" s="98"/>
      <c r="F13" s="99">
        <f>I12/(C13+C14)*C13</f>
        <v>569778.4800578036</v>
      </c>
      <c r="G13" s="96"/>
      <c r="H13" s="96"/>
      <c r="I13" s="9"/>
    </row>
    <row r="14" spans="2:9" ht="13.5" hidden="1" thickBot="1">
      <c r="B14" s="100">
        <v>42005</v>
      </c>
      <c r="C14" s="73">
        <v>42</v>
      </c>
      <c r="D14" s="73" t="s">
        <v>85</v>
      </c>
      <c r="E14" s="73"/>
      <c r="F14" s="101">
        <f>I12-F13</f>
        <v>182677.06994219648</v>
      </c>
      <c r="G14" s="96"/>
      <c r="H14" s="96"/>
      <c r="I14" s="9"/>
    </row>
    <row r="15" spans="2:9" ht="12.75" hidden="1">
      <c r="B15" s="102" t="s">
        <v>100</v>
      </c>
      <c r="C15" s="96"/>
      <c r="D15" s="96"/>
      <c r="E15" s="96"/>
      <c r="F15" s="103"/>
      <c r="G15" s="96"/>
      <c r="H15" s="96"/>
      <c r="I15" s="8">
        <f>-F13</f>
        <v>-569778.4800578036</v>
      </c>
    </row>
    <row r="16" spans="2:9" ht="13.5" hidden="1" thickBot="1">
      <c r="B16" s="10"/>
      <c r="C16" s="11"/>
      <c r="D16" s="12" t="s">
        <v>13</v>
      </c>
      <c r="E16" s="12"/>
      <c r="F16" s="12"/>
      <c r="G16" s="12"/>
      <c r="H16" s="12"/>
      <c r="I16" s="13">
        <f>SUM(I12:I15)</f>
        <v>182677.06994219648</v>
      </c>
    </row>
    <row r="17" ht="12.75" hidden="1"/>
    <row r="18" spans="2:9" ht="12.75" hidden="1">
      <c r="B18" s="3" t="s">
        <v>14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355664.33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0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-27593.09</v>
      </c>
    </row>
    <row r="22" spans="2:9" ht="12.75" hidden="1">
      <c r="B22" s="95" t="s">
        <v>7</v>
      </c>
      <c r="C22" s="96"/>
      <c r="D22" s="96"/>
      <c r="E22" s="96"/>
      <c r="F22" s="96"/>
      <c r="G22" s="96"/>
      <c r="H22" s="96"/>
      <c r="I22" s="9">
        <f>SUM(I19:I21)</f>
        <v>328071.24</v>
      </c>
    </row>
    <row r="23" spans="2:9" ht="12.75" hidden="1">
      <c r="B23" s="108" t="s">
        <v>97</v>
      </c>
      <c r="C23" s="109"/>
      <c r="D23" s="109"/>
      <c r="E23" s="109"/>
      <c r="F23" s="109"/>
      <c r="G23" s="109"/>
      <c r="H23" s="109"/>
      <c r="I23" s="17">
        <v>-57.8</v>
      </c>
    </row>
    <row r="24" spans="2:9" ht="12.75" hidden="1">
      <c r="B24" s="108"/>
      <c r="C24" s="109"/>
      <c r="D24" s="109"/>
      <c r="E24" s="109"/>
      <c r="F24" s="109"/>
      <c r="G24" s="109"/>
      <c r="H24" s="109"/>
      <c r="I24" s="110">
        <f>SUM(I22:I23)</f>
        <v>328013.44</v>
      </c>
    </row>
    <row r="25" spans="2:9" ht="12.75" hidden="1">
      <c r="B25" s="97">
        <v>42005</v>
      </c>
      <c r="C25" s="98">
        <v>40</v>
      </c>
      <c r="D25" s="98" t="s">
        <v>84</v>
      </c>
      <c r="E25" s="98"/>
      <c r="F25" s="99">
        <f>I24/(C25+C26)*C25</f>
        <v>238555.2290909091</v>
      </c>
      <c r="G25" s="96"/>
      <c r="H25" s="96"/>
      <c r="I25" s="42"/>
    </row>
    <row r="26" spans="2:9" ht="13.5" hidden="1" thickBot="1">
      <c r="B26" s="100">
        <v>42005</v>
      </c>
      <c r="C26" s="73">
        <v>15</v>
      </c>
      <c r="D26" s="73" t="s">
        <v>85</v>
      </c>
      <c r="E26" s="73"/>
      <c r="F26" s="101">
        <f>I24-F25</f>
        <v>89458.2109090909</v>
      </c>
      <c r="G26" s="96"/>
      <c r="H26" s="96"/>
      <c r="I26" s="9"/>
    </row>
    <row r="27" spans="2:9" ht="12.75" hidden="1">
      <c r="B27" s="102" t="s">
        <v>96</v>
      </c>
      <c r="C27" s="96"/>
      <c r="D27" s="96"/>
      <c r="E27" s="96"/>
      <c r="F27" s="103"/>
      <c r="G27" s="96"/>
      <c r="H27" s="96"/>
      <c r="I27" s="8">
        <f>-F25</f>
        <v>-238555.2290909091</v>
      </c>
    </row>
    <row r="28" spans="2:9" ht="13.5" hidden="1" thickBot="1">
      <c r="B28" s="10"/>
      <c r="C28" s="11"/>
      <c r="D28" s="12" t="s">
        <v>20</v>
      </c>
      <c r="E28" s="12"/>
      <c r="F28" s="12"/>
      <c r="G28" s="12"/>
      <c r="H28" s="12"/>
      <c r="I28" s="13">
        <f>SUM(I24:I27)</f>
        <v>89458.2109090909</v>
      </c>
    </row>
    <row r="29" ht="12.75" hidden="1"/>
    <row r="30" spans="2:9" ht="12.75" hidden="1">
      <c r="B30" s="3" t="s">
        <v>21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4</v>
      </c>
      <c r="C31" s="7"/>
      <c r="D31" s="7"/>
      <c r="E31" s="7"/>
      <c r="F31" s="7"/>
      <c r="G31" s="7"/>
      <c r="H31" s="7"/>
      <c r="I31" s="8">
        <f>59677.46+1529.66</f>
        <v>61207.12</v>
      </c>
    </row>
    <row r="32" spans="2:9" ht="12.75" hidden="1">
      <c r="B32" s="6" t="s">
        <v>5</v>
      </c>
      <c r="C32" s="7"/>
      <c r="D32" s="7"/>
      <c r="E32" s="7"/>
      <c r="F32" s="7"/>
      <c r="G32" s="7"/>
      <c r="H32" s="7"/>
      <c r="I32" s="8">
        <v>0</v>
      </c>
    </row>
    <row r="33" spans="2:9" ht="12.75" hidden="1">
      <c r="B33" s="6" t="s">
        <v>6</v>
      </c>
      <c r="C33" s="7"/>
      <c r="D33" s="7"/>
      <c r="E33" s="7"/>
      <c r="F33" s="7"/>
      <c r="G33" s="7"/>
      <c r="H33" s="7"/>
      <c r="I33" s="8">
        <f>-(13380.36+272.91)</f>
        <v>-13653.27</v>
      </c>
    </row>
    <row r="34" spans="2:9" ht="12.75" hidden="1">
      <c r="B34" s="95" t="s">
        <v>7</v>
      </c>
      <c r="C34" s="96"/>
      <c r="D34" s="96"/>
      <c r="E34" s="96"/>
      <c r="F34" s="96"/>
      <c r="G34" s="96"/>
      <c r="H34" s="96"/>
      <c r="I34" s="9">
        <f>SUM(I31:I33)</f>
        <v>47553.850000000006</v>
      </c>
    </row>
    <row r="35" spans="2:9" ht="12.75" hidden="1">
      <c r="B35" s="6" t="s">
        <v>77</v>
      </c>
      <c r="C35" s="96"/>
      <c r="D35" s="96"/>
      <c r="E35" s="96"/>
      <c r="F35" s="96"/>
      <c r="G35" s="96"/>
      <c r="H35" s="96"/>
      <c r="I35" s="8">
        <v>-2272.47</v>
      </c>
    </row>
    <row r="36" spans="2:9" ht="13.5" hidden="1" thickBot="1">
      <c r="B36" s="10"/>
      <c r="C36" s="11"/>
      <c r="D36" s="12" t="s">
        <v>22</v>
      </c>
      <c r="E36" s="12"/>
      <c r="F36" s="12"/>
      <c r="G36" s="12"/>
      <c r="H36" s="12"/>
      <c r="I36" s="13">
        <f>SUM(I34:I35)</f>
        <v>45281.380000000005</v>
      </c>
    </row>
    <row r="37" ht="12.75" hidden="1"/>
    <row r="38" spans="2:9" ht="12.75" hidden="1">
      <c r="B38" s="3" t="s">
        <v>23</v>
      </c>
      <c r="C38" s="4"/>
      <c r="D38" s="4"/>
      <c r="E38" s="4"/>
      <c r="F38" s="4"/>
      <c r="G38" s="4"/>
      <c r="H38" s="4"/>
      <c r="I38" s="5"/>
    </row>
    <row r="39" spans="2:9" ht="12.75" hidden="1">
      <c r="B39" s="6" t="s">
        <v>4</v>
      </c>
      <c r="C39" s="7"/>
      <c r="D39" s="7"/>
      <c r="E39" s="7"/>
      <c r="F39" s="7"/>
      <c r="G39" s="7"/>
      <c r="H39" s="7"/>
      <c r="I39" s="8">
        <v>180065.6</v>
      </c>
    </row>
    <row r="40" spans="2:9" ht="12.75" hidden="1">
      <c r="B40" s="6" t="s">
        <v>5</v>
      </c>
      <c r="C40" s="7"/>
      <c r="D40" s="7"/>
      <c r="E40" s="7"/>
      <c r="F40" s="7"/>
      <c r="G40" s="7"/>
      <c r="H40" s="7"/>
      <c r="I40" s="8">
        <v>0</v>
      </c>
    </row>
    <row r="41" spans="2:9" ht="12.75" hidden="1">
      <c r="B41" s="6" t="s">
        <v>6</v>
      </c>
      <c r="C41" s="7"/>
      <c r="D41" s="7"/>
      <c r="E41" s="7"/>
      <c r="F41" s="7"/>
      <c r="G41" s="7"/>
      <c r="H41" s="7"/>
      <c r="I41" s="8">
        <v>-33000</v>
      </c>
    </row>
    <row r="42" spans="2:9" ht="12.75" hidden="1">
      <c r="B42" s="95" t="s">
        <v>7</v>
      </c>
      <c r="C42" s="96"/>
      <c r="D42" s="96"/>
      <c r="E42" s="96"/>
      <c r="F42" s="96"/>
      <c r="G42" s="96"/>
      <c r="H42" s="96"/>
      <c r="I42" s="9">
        <f>SUM(I39:I41)</f>
        <v>147065.6</v>
      </c>
    </row>
    <row r="43" spans="2:9" ht="13.5" hidden="1" thickBot="1">
      <c r="B43" s="10"/>
      <c r="C43" s="11"/>
      <c r="D43" s="12" t="s">
        <v>24</v>
      </c>
      <c r="E43" s="12"/>
      <c r="F43" s="12"/>
      <c r="G43" s="12"/>
      <c r="H43" s="12"/>
      <c r="I43" s="13">
        <f>I42</f>
        <v>147065.6</v>
      </c>
    </row>
    <row r="44" ht="12.75" hidden="1"/>
    <row r="45" spans="2:9" ht="13.5" hidden="1" thickBot="1">
      <c r="B45" s="18" t="s">
        <v>25</v>
      </c>
      <c r="C45" s="18"/>
      <c r="D45" s="18"/>
      <c r="E45" s="18"/>
      <c r="F45" s="18"/>
      <c r="G45" s="18"/>
      <c r="H45" s="18"/>
      <c r="I45" s="13">
        <f>I16+I28+I36+I43</f>
        <v>464482.2608512874</v>
      </c>
    </row>
    <row r="46" ht="12.75" hidden="1"/>
    <row r="47" spans="2:9" ht="12.75" hidden="1">
      <c r="B47" s="27" t="s">
        <v>43</v>
      </c>
      <c r="C47" s="28"/>
      <c r="D47" s="27"/>
      <c r="E47" s="27"/>
      <c r="F47" s="27"/>
      <c r="G47" s="27"/>
      <c r="H47" s="19"/>
      <c r="I47" s="106">
        <f>I45</f>
        <v>464482.2608512874</v>
      </c>
    </row>
    <row r="48" ht="12.75" hidden="1"/>
    <row r="49" spans="2:8" ht="12.75" hidden="1">
      <c r="B49" s="30" t="s">
        <v>44</v>
      </c>
      <c r="C49" s="30"/>
      <c r="D49" s="30"/>
      <c r="E49" s="30"/>
      <c r="F49" s="30"/>
      <c r="G49" s="31"/>
      <c r="H49" s="32"/>
    </row>
    <row r="50" spans="2:7" ht="12.75" hidden="1">
      <c r="B50" t="s">
        <v>45</v>
      </c>
      <c r="G50" s="14"/>
    </row>
    <row r="51" ht="12.75" hidden="1"/>
    <row r="52" spans="2:9" ht="12.75" hidden="1">
      <c r="B52" s="33" t="s">
        <v>46</v>
      </c>
      <c r="C52" s="34"/>
      <c r="D52" s="4"/>
      <c r="E52" s="4"/>
      <c r="F52" s="4"/>
      <c r="G52" s="35">
        <f>I45</f>
        <v>464482.2608512874</v>
      </c>
      <c r="H52" s="4"/>
      <c r="I52" s="5"/>
    </row>
    <row r="53" spans="2:9" ht="12.75" hidden="1">
      <c r="B53" s="36" t="s">
        <v>47</v>
      </c>
      <c r="C53" s="37"/>
      <c r="D53" s="38"/>
      <c r="E53" s="39"/>
      <c r="F53" s="39"/>
      <c r="G53" s="40">
        <f>I47</f>
        <v>464482.2608512874</v>
      </c>
      <c r="H53" s="41"/>
      <c r="I53" s="42"/>
    </row>
    <row r="54" spans="2:9" ht="12.75" hidden="1">
      <c r="B54" s="43" t="s">
        <v>48</v>
      </c>
      <c r="C54" s="44"/>
      <c r="D54" s="41"/>
      <c r="E54" s="41"/>
      <c r="F54" s="41"/>
      <c r="G54" s="45">
        <f>G52-G53</f>
        <v>0</v>
      </c>
      <c r="H54" s="41"/>
      <c r="I54" s="42"/>
    </row>
    <row r="55" spans="2:9" ht="13.5" hidden="1" thickBot="1">
      <c r="B55" s="46" t="s">
        <v>49</v>
      </c>
      <c r="C55" s="47"/>
      <c r="D55" s="48"/>
      <c r="E55" s="49"/>
      <c r="F55" s="49"/>
      <c r="G55" s="50">
        <f>G54</f>
        <v>0</v>
      </c>
      <c r="H55" s="51"/>
      <c r="I55" s="52">
        <f>G55</f>
        <v>0</v>
      </c>
    </row>
    <row r="56" ht="12.75" hidden="1">
      <c r="I56" s="18"/>
    </row>
    <row r="57" spans="2:9" ht="12.75" hidden="1">
      <c r="B57" s="53" t="s">
        <v>50</v>
      </c>
      <c r="C57" s="1"/>
      <c r="D57" s="1"/>
      <c r="E57" s="1"/>
      <c r="F57" s="1"/>
      <c r="I57" s="26">
        <f>SUM(I47:I56)</f>
        <v>464482.2608512874</v>
      </c>
    </row>
    <row r="58" ht="12.75" hidden="1"/>
    <row r="59" spans="2:7" ht="12.75" hidden="1">
      <c r="B59" s="30" t="s">
        <v>51</v>
      </c>
      <c r="C59" s="30"/>
      <c r="D59" s="30"/>
      <c r="E59" s="30"/>
      <c r="F59" s="30"/>
      <c r="G59" s="31"/>
    </row>
    <row r="60" ht="12.75" hidden="1">
      <c r="B60" s="54"/>
    </row>
    <row r="61" spans="2:7" ht="12.75" hidden="1">
      <c r="B61" s="54" t="s">
        <v>52</v>
      </c>
      <c r="C61" s="54"/>
      <c r="D61" s="54"/>
      <c r="E61" s="54"/>
      <c r="F61" s="54"/>
      <c r="G61" s="54"/>
    </row>
    <row r="62" spans="2:7" ht="12.75" hidden="1">
      <c r="B62" s="54" t="s">
        <v>53</v>
      </c>
      <c r="C62" s="54"/>
      <c r="D62" s="54"/>
      <c r="E62" s="54"/>
      <c r="F62" s="54"/>
      <c r="G62" s="54"/>
    </row>
    <row r="63" spans="2:7" ht="12.75" hidden="1">
      <c r="B63" s="54" t="s">
        <v>54</v>
      </c>
      <c r="C63" s="54"/>
      <c r="D63" s="54"/>
      <c r="E63" s="54"/>
      <c r="F63" s="54"/>
      <c r="G63" s="54"/>
    </row>
    <row r="64" spans="2:7" ht="12.75" hidden="1">
      <c r="B64" s="54"/>
      <c r="C64" s="54"/>
      <c r="D64" s="54"/>
      <c r="E64" s="54"/>
      <c r="F64" s="54"/>
      <c r="G64" s="54"/>
    </row>
    <row r="65" spans="2:7" ht="12.75" hidden="1">
      <c r="B65" s="54"/>
      <c r="C65" s="54"/>
      <c r="D65" s="54"/>
      <c r="E65" s="54"/>
      <c r="F65" s="54"/>
      <c r="G65" s="54"/>
    </row>
    <row r="66" spans="2:4" ht="12.75" hidden="1">
      <c r="B66" s="55" t="s">
        <v>81</v>
      </c>
      <c r="C66" s="56"/>
      <c r="D66" s="41"/>
    </row>
    <row r="67" spans="2:4" ht="12.75" hidden="1">
      <c r="B67" s="57" t="s">
        <v>56</v>
      </c>
      <c r="C67" s="58"/>
      <c r="D67" s="59">
        <v>98</v>
      </c>
    </row>
    <row r="68" spans="2:4" ht="12.75" hidden="1">
      <c r="B68" s="60" t="s">
        <v>57</v>
      </c>
      <c r="C68" s="61"/>
      <c r="D68" s="62">
        <v>96</v>
      </c>
    </row>
    <row r="69" spans="2:4" ht="12.75" hidden="1">
      <c r="B69" s="63" t="s">
        <v>58</v>
      </c>
      <c r="C69" s="56"/>
      <c r="D69" s="64">
        <f>(D67+D68)/2</f>
        <v>97</v>
      </c>
    </row>
    <row r="70" spans="2:9" ht="12.75" hidden="1">
      <c r="B70" s="54"/>
      <c r="F70" s="65"/>
      <c r="G70" s="66" t="s">
        <v>59</v>
      </c>
      <c r="H70" s="66"/>
      <c r="I70" s="67"/>
    </row>
    <row r="71" spans="2:9" ht="12.75" hidden="1">
      <c r="B71" s="55" t="s">
        <v>81</v>
      </c>
      <c r="C71" s="56"/>
      <c r="D71" s="41"/>
      <c r="F71" s="68">
        <f>D74-D69</f>
        <v>-3.5</v>
      </c>
      <c r="G71" s="54" t="s">
        <v>60</v>
      </c>
      <c r="H71" s="69"/>
      <c r="I71" s="42"/>
    </row>
    <row r="72" spans="2:9" ht="13.5" hidden="1" thickBot="1">
      <c r="B72" s="57" t="s">
        <v>61</v>
      </c>
      <c r="C72" s="58"/>
      <c r="D72" s="70">
        <f>89+8</f>
        <v>97</v>
      </c>
      <c r="F72" s="71">
        <f>F71/D69*100</f>
        <v>-3.608247422680412</v>
      </c>
      <c r="G72" s="72" t="s">
        <v>62</v>
      </c>
      <c r="H72" s="73"/>
      <c r="I72" s="52">
        <f>I57*F72/100</f>
        <v>-16759.669205974285</v>
      </c>
    </row>
    <row r="73" spans="2:9" ht="12.75" hidden="1">
      <c r="B73" s="60" t="s">
        <v>63</v>
      </c>
      <c r="C73" s="61"/>
      <c r="D73" s="74">
        <f>84+6</f>
        <v>90</v>
      </c>
      <c r="E73" s="54"/>
      <c r="F73" s="54"/>
      <c r="G73" s="54"/>
      <c r="H73" s="54"/>
      <c r="I73" s="16"/>
    </row>
    <row r="74" spans="2:9" ht="12.75" hidden="1">
      <c r="B74" s="63" t="s">
        <v>58</v>
      </c>
      <c r="C74" s="56"/>
      <c r="D74" s="75">
        <f>(D72+D73)/2</f>
        <v>93.5</v>
      </c>
      <c r="E74" s="54"/>
      <c r="F74" s="54"/>
      <c r="G74" s="54"/>
      <c r="H74" s="54"/>
      <c r="I74" s="16"/>
    </row>
    <row r="75" spans="2:9" ht="13.5" thickBot="1">
      <c r="B75" s="69"/>
      <c r="C75" s="41"/>
      <c r="D75" s="76"/>
      <c r="E75" s="54"/>
      <c r="F75" s="54"/>
      <c r="G75" s="54"/>
      <c r="H75" s="54"/>
      <c r="I75" s="16"/>
    </row>
    <row r="76" spans="2:9" ht="13.5" thickBot="1">
      <c r="B76" s="27" t="s">
        <v>64</v>
      </c>
      <c r="C76" s="28"/>
      <c r="D76" s="27"/>
      <c r="E76" s="27"/>
      <c r="F76" s="27"/>
      <c r="G76" s="27"/>
      <c r="H76" s="19"/>
      <c r="I76" s="13">
        <f>SUM(I57:I74)</f>
        <v>447722.59164531314</v>
      </c>
    </row>
    <row r="78" spans="2:9" ht="12.75">
      <c r="B78" s="27" t="s">
        <v>120</v>
      </c>
      <c r="C78" s="28"/>
      <c r="D78" s="27"/>
      <c r="E78" s="27"/>
      <c r="F78" s="27"/>
      <c r="G78" s="27"/>
      <c r="I78" s="86">
        <f>I76</f>
        <v>447722.59164531314</v>
      </c>
    </row>
    <row r="79" spans="2:7" ht="12.75">
      <c r="B79" s="27"/>
      <c r="C79" s="28"/>
      <c r="D79" s="27"/>
      <c r="E79" s="27"/>
      <c r="F79" s="27"/>
      <c r="G79" s="27"/>
    </row>
    <row r="80" spans="2:9" ht="12.75">
      <c r="B80" s="1" t="s">
        <v>114</v>
      </c>
      <c r="C80" s="28"/>
      <c r="D80" s="27"/>
      <c r="E80" s="27"/>
      <c r="F80" s="27"/>
      <c r="G80" s="27"/>
      <c r="I80" s="86">
        <f>I76</f>
        <v>447722.59164531314</v>
      </c>
    </row>
    <row r="81" spans="2:7" ht="12.75">
      <c r="B81" s="1"/>
      <c r="C81" s="1"/>
      <c r="D81" s="1"/>
      <c r="E81" s="1"/>
      <c r="F81" s="1"/>
      <c r="G81" s="1"/>
    </row>
    <row r="82" spans="2:8" ht="12.75">
      <c r="B82" s="30" t="s">
        <v>72</v>
      </c>
      <c r="C82" s="30"/>
      <c r="D82" s="30"/>
      <c r="E82" s="30"/>
      <c r="F82" s="30"/>
      <c r="G82" s="31"/>
      <c r="H82" s="32"/>
    </row>
    <row r="83" spans="2:7" ht="12.75">
      <c r="B83" t="s">
        <v>115</v>
      </c>
      <c r="G83" s="14"/>
    </row>
    <row r="84" ht="13.5" thickBot="1"/>
    <row r="85" spans="2:9" ht="12.75">
      <c r="B85" s="33" t="s">
        <v>73</v>
      </c>
      <c r="C85" s="34"/>
      <c r="D85" s="4"/>
      <c r="E85" s="4"/>
      <c r="F85" s="4"/>
      <c r="G85" s="35">
        <f>I76</f>
        <v>447722.59164531314</v>
      </c>
      <c r="H85" s="4"/>
      <c r="I85" s="5"/>
    </row>
    <row r="86" spans="2:9" ht="12.75">
      <c r="B86" s="36" t="s">
        <v>116</v>
      </c>
      <c r="C86" s="37"/>
      <c r="D86" s="38"/>
      <c r="E86" s="39"/>
      <c r="F86" s="39"/>
      <c r="G86" s="40">
        <f>I80</f>
        <v>447722.59164531314</v>
      </c>
      <c r="H86" s="41"/>
      <c r="I86" s="42"/>
    </row>
    <row r="87" spans="2:9" ht="13.5" thickBot="1">
      <c r="B87" s="87" t="s">
        <v>117</v>
      </c>
      <c r="C87" s="88"/>
      <c r="D87" s="89"/>
      <c r="E87" s="89"/>
      <c r="F87" s="90"/>
      <c r="G87" s="45">
        <f>G85-G86</f>
        <v>0</v>
      </c>
      <c r="H87" s="41"/>
      <c r="I87" s="42"/>
    </row>
    <row r="88" spans="2:9" ht="13.5" thickBot="1">
      <c r="B88" s="46" t="s">
        <v>74</v>
      </c>
      <c r="C88" s="47"/>
      <c r="D88" s="48"/>
      <c r="E88" s="49"/>
      <c r="F88" s="49"/>
      <c r="G88" s="50">
        <f>G87</f>
        <v>0</v>
      </c>
      <c r="H88" s="51"/>
      <c r="I88" s="52">
        <f>G88</f>
        <v>0</v>
      </c>
    </row>
    <row r="89" ht="12.75">
      <c r="I89" s="18"/>
    </row>
    <row r="90" spans="2:9" ht="12.75">
      <c r="B90" s="53" t="s">
        <v>118</v>
      </c>
      <c r="C90" s="1"/>
      <c r="D90" s="1"/>
      <c r="E90" s="1"/>
      <c r="F90" s="1"/>
      <c r="I90" s="26">
        <f>SUM(I80:I88)</f>
        <v>447722.59164531314</v>
      </c>
    </row>
    <row r="91" ht="13.5" thickBot="1"/>
    <row r="92" spans="2:9" ht="13.5" thickBot="1">
      <c r="B92" s="27" t="s">
        <v>126</v>
      </c>
      <c r="C92" s="28"/>
      <c r="D92" s="27"/>
      <c r="E92" s="27"/>
      <c r="F92" s="27"/>
      <c r="G92" s="27"/>
      <c r="I92" s="13">
        <f>I90</f>
        <v>447722.59164531314</v>
      </c>
    </row>
    <row r="103" ht="12.75">
      <c r="D103" t="s">
        <v>16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88"/>
  <sheetViews>
    <sheetView workbookViewId="0" topLeftCell="A1">
      <selection activeCell="A1" sqref="A1:IV16384"/>
    </sheetView>
  </sheetViews>
  <sheetFormatPr defaultColWidth="9.140625" defaultRowHeight="12.75"/>
  <cols>
    <col min="8" max="8" width="14.421875" style="0" customWidth="1"/>
    <col min="9" max="9" width="20.140625" style="0" customWidth="1"/>
  </cols>
  <sheetData>
    <row r="2" spans="2:8" ht="57.75" customHeight="1">
      <c r="B2" s="112" t="s">
        <v>101</v>
      </c>
      <c r="C2" s="112"/>
      <c r="D2" s="112"/>
      <c r="E2" s="112"/>
      <c r="F2" s="112"/>
      <c r="G2" s="112"/>
      <c r="H2" s="112"/>
    </row>
    <row r="4" ht="12.75">
      <c r="I4" s="94" t="s">
        <v>102</v>
      </c>
    </row>
    <row r="6" spans="2:9" ht="12.75" hidden="1">
      <c r="B6" s="3" t="s">
        <v>3</v>
      </c>
      <c r="C6" s="4"/>
      <c r="D6" s="4"/>
      <c r="E6" s="4"/>
      <c r="F6" s="4"/>
      <c r="G6" s="4"/>
      <c r="H6" s="4"/>
      <c r="I6" s="5"/>
    </row>
    <row r="7" spans="2:9" ht="12.75" hidden="1">
      <c r="B7" s="6" t="s">
        <v>4</v>
      </c>
      <c r="C7" s="7"/>
      <c r="D7" s="7"/>
      <c r="E7" s="7"/>
      <c r="F7" s="7"/>
      <c r="G7" s="7"/>
      <c r="H7" s="7"/>
      <c r="I7" s="8">
        <v>206997.11</v>
      </c>
    </row>
    <row r="8" spans="2:9" ht="12.75" hidden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2.75" hidden="1">
      <c r="B9" s="6" t="s">
        <v>6</v>
      </c>
      <c r="C9" s="7"/>
      <c r="D9" s="7"/>
      <c r="E9" s="7"/>
      <c r="F9" s="7"/>
      <c r="G9" s="7"/>
      <c r="H9" s="7"/>
      <c r="I9" s="8">
        <v>0</v>
      </c>
    </row>
    <row r="10" spans="2:9" ht="12.75" hidden="1">
      <c r="B10" s="6" t="s">
        <v>7</v>
      </c>
      <c r="C10" s="7"/>
      <c r="D10" s="7"/>
      <c r="E10" s="7"/>
      <c r="F10" s="7"/>
      <c r="G10" s="7"/>
      <c r="H10" s="7"/>
      <c r="I10" s="9">
        <f>SUM(I7:I9)</f>
        <v>206997.11</v>
      </c>
    </row>
    <row r="11" spans="2:9" ht="13.5" hidden="1" thickBot="1">
      <c r="B11" s="10"/>
      <c r="C11" s="11"/>
      <c r="D11" s="12" t="s">
        <v>13</v>
      </c>
      <c r="E11" s="12"/>
      <c r="F11" s="12"/>
      <c r="G11" s="12"/>
      <c r="H11" s="12"/>
      <c r="I11" s="13">
        <f>SUM(I10:I10)</f>
        <v>206997.11</v>
      </c>
    </row>
    <row r="12" ht="12.75" hidden="1"/>
    <row r="13" spans="2:9" ht="12.75" hidden="1">
      <c r="B13" s="3" t="s">
        <v>14</v>
      </c>
      <c r="C13" s="4"/>
      <c r="D13" s="4"/>
      <c r="E13" s="4"/>
      <c r="F13" s="4"/>
      <c r="G13" s="4"/>
      <c r="H13" s="4"/>
      <c r="I13" s="5"/>
    </row>
    <row r="14" spans="2:9" ht="12.75" hidden="1">
      <c r="B14" s="6" t="s">
        <v>4</v>
      </c>
      <c r="C14" s="7"/>
      <c r="D14" s="7"/>
      <c r="E14" s="7"/>
      <c r="F14" s="7"/>
      <c r="G14" s="7"/>
      <c r="H14" s="7"/>
      <c r="I14" s="8">
        <v>39630.06</v>
      </c>
    </row>
    <row r="15" spans="2:9" ht="12.75" hidden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2.75" hidden="1">
      <c r="B16" s="6" t="s">
        <v>6</v>
      </c>
      <c r="C16" s="7"/>
      <c r="D16" s="7"/>
      <c r="E16" s="7"/>
      <c r="F16" s="7"/>
      <c r="G16" s="7"/>
      <c r="H16" s="7"/>
      <c r="I16" s="8">
        <v>0</v>
      </c>
    </row>
    <row r="17" spans="2:9" ht="12.75" hidden="1">
      <c r="B17" s="6" t="s">
        <v>7</v>
      </c>
      <c r="C17" s="7"/>
      <c r="D17" s="7"/>
      <c r="E17" s="7"/>
      <c r="F17" s="7"/>
      <c r="G17" s="7"/>
      <c r="H17" s="7"/>
      <c r="I17" s="9">
        <f>SUM(I14:I16)</f>
        <v>39630.06</v>
      </c>
    </row>
    <row r="18" spans="2:9" ht="12.75" hidden="1">
      <c r="B18" s="6" t="s">
        <v>15</v>
      </c>
      <c r="C18" s="7"/>
      <c r="D18" s="7"/>
      <c r="E18" s="7"/>
      <c r="F18" s="7"/>
      <c r="G18" s="7"/>
      <c r="H18" s="7"/>
      <c r="I18" s="8">
        <v>10000</v>
      </c>
    </row>
    <row r="19" spans="2:9" ht="13.5" hidden="1" thickBot="1">
      <c r="B19" s="10"/>
      <c r="C19" s="11"/>
      <c r="D19" s="12" t="s">
        <v>20</v>
      </c>
      <c r="E19" s="12"/>
      <c r="F19" s="12"/>
      <c r="G19" s="12"/>
      <c r="H19" s="12"/>
      <c r="I19" s="13">
        <f>SUM(I17:I18)</f>
        <v>49630.06</v>
      </c>
    </row>
    <row r="20" ht="12.75" hidden="1"/>
    <row r="21" spans="2:9" ht="12.75" hidden="1">
      <c r="B21" s="3" t="s">
        <v>21</v>
      </c>
      <c r="C21" s="4"/>
      <c r="D21" s="4"/>
      <c r="E21" s="4"/>
      <c r="F21" s="4"/>
      <c r="G21" s="4"/>
      <c r="H21" s="4"/>
      <c r="I21" s="5"/>
    </row>
    <row r="22" spans="2:9" ht="12.75" hidden="1">
      <c r="B22" s="6" t="s">
        <v>4</v>
      </c>
      <c r="C22" s="7"/>
      <c r="D22" s="7"/>
      <c r="E22" s="7"/>
      <c r="F22" s="7"/>
      <c r="G22" s="7"/>
      <c r="H22" s="7"/>
      <c r="I22" s="8">
        <v>28112.01</v>
      </c>
    </row>
    <row r="23" spans="2:9" ht="12.75" hidden="1">
      <c r="B23" s="6" t="s">
        <v>5</v>
      </c>
      <c r="C23" s="7"/>
      <c r="D23" s="7"/>
      <c r="E23" s="7"/>
      <c r="F23" s="7"/>
      <c r="G23" s="7"/>
      <c r="H23" s="7"/>
      <c r="I23" s="8">
        <v>-440.4</v>
      </c>
    </row>
    <row r="24" spans="2:9" ht="12.75" hidden="1">
      <c r="B24" s="6" t="s">
        <v>6</v>
      </c>
      <c r="C24" s="7"/>
      <c r="D24" s="7"/>
      <c r="E24" s="7"/>
      <c r="F24" s="7"/>
      <c r="G24" s="7"/>
      <c r="H24" s="7"/>
      <c r="I24" s="8">
        <v>0</v>
      </c>
    </row>
    <row r="25" spans="2:9" ht="12.75" hidden="1">
      <c r="B25" s="6" t="s">
        <v>7</v>
      </c>
      <c r="C25" s="7"/>
      <c r="D25" s="7"/>
      <c r="E25" s="7"/>
      <c r="F25" s="7"/>
      <c r="G25" s="7"/>
      <c r="H25" s="7"/>
      <c r="I25" s="9">
        <f>SUM(I22:I24)</f>
        <v>27671.609999999997</v>
      </c>
    </row>
    <row r="26" spans="2:9" ht="13.5" hidden="1" thickBot="1">
      <c r="B26" s="10"/>
      <c r="C26" s="11"/>
      <c r="D26" s="12" t="s">
        <v>22</v>
      </c>
      <c r="E26" s="12"/>
      <c r="F26" s="12"/>
      <c r="G26" s="12"/>
      <c r="H26" s="12"/>
      <c r="I26" s="13">
        <f>SUM(I25:I25)</f>
        <v>27671.609999999997</v>
      </c>
    </row>
    <row r="27" ht="12.75" hidden="1"/>
    <row r="28" spans="2:9" ht="12.75" hidden="1">
      <c r="B28" s="3" t="s">
        <v>23</v>
      </c>
      <c r="C28" s="4"/>
      <c r="D28" s="4"/>
      <c r="E28" s="4"/>
      <c r="F28" s="4"/>
      <c r="G28" s="4"/>
      <c r="H28" s="4"/>
      <c r="I28" s="5"/>
    </row>
    <row r="29" spans="2:9" ht="12.75" hidden="1">
      <c r="B29" s="6" t="s">
        <v>4</v>
      </c>
      <c r="C29" s="7"/>
      <c r="D29" s="7"/>
      <c r="E29" s="7"/>
      <c r="F29" s="7"/>
      <c r="G29" s="7"/>
      <c r="H29" s="7"/>
      <c r="I29" s="8">
        <v>326463.6</v>
      </c>
    </row>
    <row r="30" spans="2:9" ht="12.75" hidden="1">
      <c r="B30" s="6" t="s">
        <v>5</v>
      </c>
      <c r="C30" s="7"/>
      <c r="D30" s="7"/>
      <c r="E30" s="7"/>
      <c r="F30" s="7"/>
      <c r="G30" s="7"/>
      <c r="H30" s="7"/>
      <c r="I30" s="8">
        <v>0</v>
      </c>
    </row>
    <row r="31" spans="2:9" ht="12.75" hidden="1">
      <c r="B31" s="6" t="s">
        <v>6</v>
      </c>
      <c r="C31" s="7"/>
      <c r="D31" s="7"/>
      <c r="E31" s="7"/>
      <c r="F31" s="7"/>
      <c r="G31" s="7"/>
      <c r="H31" s="7"/>
      <c r="I31" s="8">
        <v>-65292.72</v>
      </c>
    </row>
    <row r="32" spans="2:9" ht="12.75" hidden="1">
      <c r="B32" s="6" t="s">
        <v>7</v>
      </c>
      <c r="C32" s="7"/>
      <c r="D32" s="7"/>
      <c r="E32" s="7"/>
      <c r="F32" s="7"/>
      <c r="G32" s="7"/>
      <c r="H32" s="7"/>
      <c r="I32" s="9">
        <f>SUM(I29:I31)</f>
        <v>261170.87999999998</v>
      </c>
    </row>
    <row r="33" spans="2:9" ht="13.5" hidden="1" thickBot="1">
      <c r="B33" s="10"/>
      <c r="C33" s="11"/>
      <c r="D33" s="12" t="s">
        <v>24</v>
      </c>
      <c r="E33" s="12"/>
      <c r="F33" s="12"/>
      <c r="G33" s="12"/>
      <c r="H33" s="12"/>
      <c r="I33" s="13">
        <f>SUM(I32:I32)</f>
        <v>261170.87999999998</v>
      </c>
    </row>
    <row r="34" ht="12.75" hidden="1"/>
    <row r="35" spans="2:9" ht="13.5" hidden="1" thickBot="1">
      <c r="B35" s="18" t="s">
        <v>25</v>
      </c>
      <c r="C35" s="18"/>
      <c r="D35" s="18"/>
      <c r="E35" s="18"/>
      <c r="F35" s="18"/>
      <c r="G35" s="18"/>
      <c r="I35" s="13">
        <f>I11+I19+I26+I33</f>
        <v>545469.6599999999</v>
      </c>
    </row>
    <row r="36" ht="12.75" hidden="1"/>
    <row r="37" spans="5:9" ht="12.75" hidden="1">
      <c r="E37" s="19"/>
      <c r="F37" s="19"/>
      <c r="G37" s="19"/>
      <c r="H37" s="20"/>
      <c r="I37" s="20"/>
    </row>
    <row r="38" spans="5:9" ht="12.75" hidden="1">
      <c r="E38" s="19"/>
      <c r="F38" s="21"/>
      <c r="G38" s="21"/>
      <c r="I38" s="20"/>
    </row>
    <row r="39" spans="2:9" ht="12.75" hidden="1">
      <c r="B39" s="27" t="s">
        <v>43</v>
      </c>
      <c r="I39" s="91">
        <f>SUM(I35:I38)</f>
        <v>545469.6599999999</v>
      </c>
    </row>
    <row r="40" ht="12.75" hidden="1">
      <c r="I40" s="20"/>
    </row>
    <row r="41" spans="2:8" ht="12.75" hidden="1">
      <c r="B41" s="30" t="s">
        <v>44</v>
      </c>
      <c r="C41" s="30"/>
      <c r="D41" s="30"/>
      <c r="E41" s="30"/>
      <c r="F41" s="30"/>
      <c r="G41" s="31"/>
      <c r="H41" s="32"/>
    </row>
    <row r="42" spans="2:7" ht="12.75" hidden="1">
      <c r="B42" t="s">
        <v>93</v>
      </c>
      <c r="G42" s="14"/>
    </row>
    <row r="43" ht="12.75" hidden="1"/>
    <row r="44" spans="2:9" ht="12.75" hidden="1">
      <c r="B44" s="33" t="s">
        <v>46</v>
      </c>
      <c r="C44" s="34"/>
      <c r="D44" s="4"/>
      <c r="E44" s="4"/>
      <c r="F44" s="4"/>
      <c r="G44" s="35">
        <f>I35</f>
        <v>545469.6599999999</v>
      </c>
      <c r="H44" s="4"/>
      <c r="I44" s="5"/>
    </row>
    <row r="45" spans="2:9" ht="12.75" hidden="1">
      <c r="B45" s="36" t="s">
        <v>47</v>
      </c>
      <c r="C45" s="37"/>
      <c r="D45" s="38"/>
      <c r="E45" s="39"/>
      <c r="F45" s="39"/>
      <c r="G45" s="40">
        <f>I39</f>
        <v>545469.6599999999</v>
      </c>
      <c r="H45" s="41"/>
      <c r="I45" s="42"/>
    </row>
    <row r="46" spans="2:9" ht="12.75" hidden="1">
      <c r="B46" s="43" t="s">
        <v>48</v>
      </c>
      <c r="C46" s="44"/>
      <c r="D46" s="41"/>
      <c r="E46" s="41"/>
      <c r="F46" s="41"/>
      <c r="G46" s="45">
        <f>G44-G45</f>
        <v>0</v>
      </c>
      <c r="H46" s="41"/>
      <c r="I46" s="42"/>
    </row>
    <row r="47" spans="2:9" ht="13.5" hidden="1" thickBot="1">
      <c r="B47" s="46" t="s">
        <v>49</v>
      </c>
      <c r="C47" s="47"/>
      <c r="D47" s="48"/>
      <c r="E47" s="49"/>
      <c r="F47" s="49"/>
      <c r="G47" s="50">
        <f>G46</f>
        <v>0</v>
      </c>
      <c r="H47" s="51"/>
      <c r="I47" s="52">
        <f>G47</f>
        <v>0</v>
      </c>
    </row>
    <row r="48" ht="12.75" hidden="1">
      <c r="I48" s="18"/>
    </row>
    <row r="49" spans="2:9" ht="12.75" hidden="1">
      <c r="B49" s="53" t="s">
        <v>80</v>
      </c>
      <c r="C49" s="1"/>
      <c r="D49" s="1"/>
      <c r="E49" s="1"/>
      <c r="F49" s="1"/>
      <c r="I49" s="26">
        <f>SUM(I39:I48)</f>
        <v>545469.6599999999</v>
      </c>
    </row>
    <row r="50" ht="12.75" hidden="1"/>
    <row r="51" spans="2:7" ht="12.75" hidden="1">
      <c r="B51" s="30" t="s">
        <v>51</v>
      </c>
      <c r="C51" s="30"/>
      <c r="D51" s="30"/>
      <c r="E51" s="30"/>
      <c r="F51" s="30"/>
      <c r="G51" s="31"/>
    </row>
    <row r="52" ht="12.75" hidden="1">
      <c r="B52" s="54"/>
    </row>
    <row r="53" spans="2:7" ht="12.75" hidden="1">
      <c r="B53" s="54" t="s">
        <v>52</v>
      </c>
      <c r="C53" s="54"/>
      <c r="D53" s="54"/>
      <c r="E53" s="54"/>
      <c r="F53" s="54"/>
      <c r="G53" s="54"/>
    </row>
    <row r="54" spans="2:7" ht="12.75" hidden="1">
      <c r="B54" s="54" t="s">
        <v>53</v>
      </c>
      <c r="C54" s="54"/>
      <c r="D54" s="54"/>
      <c r="E54" s="54"/>
      <c r="F54" s="54"/>
      <c r="G54" s="54"/>
    </row>
    <row r="55" spans="2:7" ht="12.75" hidden="1">
      <c r="B55" s="54" t="s">
        <v>54</v>
      </c>
      <c r="C55" s="54"/>
      <c r="D55" s="54"/>
      <c r="E55" s="54"/>
      <c r="F55" s="54"/>
      <c r="G55" s="54"/>
    </row>
    <row r="56" spans="2:7" ht="12.75" hidden="1">
      <c r="B56" s="54"/>
      <c r="C56" s="54"/>
      <c r="D56" s="54"/>
      <c r="E56" s="54"/>
      <c r="F56" s="54"/>
      <c r="G56" s="54"/>
    </row>
    <row r="57" spans="2:7" ht="12.75" hidden="1">
      <c r="B57" s="54"/>
      <c r="C57" s="54"/>
      <c r="D57" s="54"/>
      <c r="E57" s="54"/>
      <c r="F57" s="54"/>
      <c r="G57" s="54"/>
    </row>
    <row r="58" spans="2:4" ht="12.75" hidden="1">
      <c r="B58" s="55" t="s">
        <v>103</v>
      </c>
      <c r="C58" s="56"/>
      <c r="D58" s="41"/>
    </row>
    <row r="59" spans="2:8" ht="12.75" hidden="1">
      <c r="B59" s="57" t="s">
        <v>56</v>
      </c>
      <c r="C59" s="58"/>
      <c r="D59" s="59">
        <v>29</v>
      </c>
      <c r="H59" t="s">
        <v>16</v>
      </c>
    </row>
    <row r="60" spans="2:4" ht="12.75" hidden="1">
      <c r="B60" s="60" t="s">
        <v>57</v>
      </c>
      <c r="C60" s="61"/>
      <c r="D60" s="62">
        <v>28</v>
      </c>
    </row>
    <row r="61" spans="2:4" ht="12.75" hidden="1">
      <c r="B61" s="63" t="s">
        <v>58</v>
      </c>
      <c r="C61" s="56"/>
      <c r="D61" s="64">
        <f>(D59+D60)/2</f>
        <v>28.5</v>
      </c>
    </row>
    <row r="62" spans="2:9" ht="12.75" hidden="1">
      <c r="B62" s="54"/>
      <c r="F62" s="65"/>
      <c r="G62" s="66" t="s">
        <v>59</v>
      </c>
      <c r="H62" s="66"/>
      <c r="I62" s="67"/>
    </row>
    <row r="63" spans="2:9" ht="12.75" hidden="1">
      <c r="B63" s="55" t="s">
        <v>103</v>
      </c>
      <c r="C63" s="56"/>
      <c r="D63" s="41"/>
      <c r="F63" s="68">
        <f>D66-D61</f>
        <v>-1</v>
      </c>
      <c r="G63" s="54" t="s">
        <v>60</v>
      </c>
      <c r="H63" s="69"/>
      <c r="I63" s="42"/>
    </row>
    <row r="64" spans="2:9" ht="13.5" hidden="1" thickBot="1">
      <c r="B64" s="57" t="s">
        <v>61</v>
      </c>
      <c r="C64" s="58"/>
      <c r="D64" s="70">
        <f>28+1</f>
        <v>29</v>
      </c>
      <c r="F64" s="71">
        <f>F63/D61*100</f>
        <v>-3.508771929824561</v>
      </c>
      <c r="G64" s="72" t="s">
        <v>62</v>
      </c>
      <c r="H64" s="73"/>
      <c r="I64" s="52">
        <f>I49*F64/100</f>
        <v>-19139.286315789468</v>
      </c>
    </row>
    <row r="65" spans="2:9" ht="12.75" hidden="1">
      <c r="B65" s="60" t="s">
        <v>63</v>
      </c>
      <c r="C65" s="61"/>
      <c r="D65" s="74">
        <f>25+1</f>
        <v>26</v>
      </c>
      <c r="E65" s="54"/>
      <c r="F65" s="54"/>
      <c r="G65" s="54"/>
      <c r="H65" s="54"/>
      <c r="I65" s="16"/>
    </row>
    <row r="66" spans="2:9" ht="12.75" hidden="1">
      <c r="B66" s="63" t="s">
        <v>58</v>
      </c>
      <c r="C66" s="56"/>
      <c r="D66" s="75">
        <f>(D64+D65)/2</f>
        <v>27.5</v>
      </c>
      <c r="E66" s="54"/>
      <c r="F66" s="54"/>
      <c r="G66" s="54"/>
      <c r="H66" s="54"/>
      <c r="I66" s="16"/>
    </row>
    <row r="67" spans="2:9" ht="13.5" thickBot="1">
      <c r="B67" s="69"/>
      <c r="C67" s="41"/>
      <c r="D67" s="76"/>
      <c r="E67" s="54"/>
      <c r="F67" s="54"/>
      <c r="G67" s="54"/>
      <c r="H67" s="54"/>
      <c r="I67" s="16"/>
    </row>
    <row r="68" spans="2:9" ht="13.5" thickBot="1">
      <c r="B68" s="27" t="s">
        <v>64</v>
      </c>
      <c r="C68" s="28"/>
      <c r="D68" s="27"/>
      <c r="E68" s="27"/>
      <c r="F68" s="27"/>
      <c r="G68" s="27"/>
      <c r="H68" s="19"/>
      <c r="I68" s="13">
        <f>SUM(I49:I66)</f>
        <v>526330.3736842105</v>
      </c>
    </row>
    <row r="70" spans="2:9" ht="12.75">
      <c r="B70" s="27" t="s">
        <v>119</v>
      </c>
      <c r="C70" s="1"/>
      <c r="D70" s="1"/>
      <c r="E70" s="1"/>
      <c r="F70" s="1"/>
      <c r="G70" s="1"/>
      <c r="I70" s="111">
        <f>I68</f>
        <v>526330.3736842105</v>
      </c>
    </row>
    <row r="71" spans="2:9" ht="12.75">
      <c r="B71" s="1"/>
      <c r="C71" s="1"/>
      <c r="D71" s="1"/>
      <c r="E71" s="1"/>
      <c r="F71" s="1"/>
      <c r="G71" s="1"/>
      <c r="I71" s="26"/>
    </row>
    <row r="72" spans="2:9" ht="12.75">
      <c r="B72" s="77" t="s">
        <v>36</v>
      </c>
      <c r="C72" s="77"/>
      <c r="D72" s="77"/>
      <c r="E72" s="78" t="s">
        <v>121</v>
      </c>
      <c r="F72" s="79"/>
      <c r="G72" s="79"/>
      <c r="H72" s="26">
        <v>1386.89</v>
      </c>
      <c r="I72" s="79" t="s">
        <v>111</v>
      </c>
    </row>
    <row r="73" spans="2:9" ht="12.75">
      <c r="B73" s="77"/>
      <c r="C73" s="77"/>
      <c r="D73" s="77"/>
      <c r="E73" s="78"/>
      <c r="F73" s="79"/>
      <c r="G73" s="79"/>
      <c r="I73" s="26">
        <f>H72</f>
        <v>1386.89</v>
      </c>
    </row>
    <row r="74" spans="2:9" ht="12.75">
      <c r="B74" s="77"/>
      <c r="C74" s="77"/>
      <c r="D74" s="77"/>
      <c r="E74" s="78"/>
      <c r="F74" s="79"/>
      <c r="G74" s="79"/>
      <c r="I74" s="26"/>
    </row>
    <row r="75" spans="2:9" ht="12.75">
      <c r="B75" s="1" t="s">
        <v>114</v>
      </c>
      <c r="C75" s="28"/>
      <c r="D75" s="27"/>
      <c r="E75" s="27"/>
      <c r="F75" s="27"/>
      <c r="G75" s="27"/>
      <c r="I75" s="26">
        <f>I70+I73</f>
        <v>527717.2636842105</v>
      </c>
    </row>
    <row r="78" spans="2:8" ht="12.75">
      <c r="B78" s="30" t="s">
        <v>72</v>
      </c>
      <c r="C78" s="30"/>
      <c r="D78" s="30"/>
      <c r="E78" s="30"/>
      <c r="F78" s="30"/>
      <c r="G78" s="31"/>
      <c r="H78" s="32"/>
    </row>
    <row r="79" spans="2:7" ht="12.75">
      <c r="B79" t="s">
        <v>115</v>
      </c>
      <c r="G79" s="14"/>
    </row>
    <row r="80" ht="13.5" thickBot="1"/>
    <row r="81" spans="2:9" ht="12.75">
      <c r="B81" s="33" t="s">
        <v>73</v>
      </c>
      <c r="C81" s="34"/>
      <c r="D81" s="4"/>
      <c r="E81" s="4"/>
      <c r="F81" s="4"/>
      <c r="G81" s="35">
        <f>I68</f>
        <v>526330.3736842105</v>
      </c>
      <c r="H81" s="4"/>
      <c r="I81" s="5"/>
    </row>
    <row r="82" spans="2:9" ht="12.75">
      <c r="B82" s="36" t="s">
        <v>116</v>
      </c>
      <c r="C82" s="37"/>
      <c r="D82" s="38"/>
      <c r="E82" s="39"/>
      <c r="F82" s="39"/>
      <c r="G82" s="40">
        <f>I75</f>
        <v>527717.2636842105</v>
      </c>
      <c r="H82" s="41"/>
      <c r="I82" s="42"/>
    </row>
    <row r="83" spans="2:9" ht="13.5" thickBot="1">
      <c r="B83" s="87" t="s">
        <v>117</v>
      </c>
      <c r="C83" s="88"/>
      <c r="D83" s="89"/>
      <c r="E83" s="89"/>
      <c r="F83" s="90"/>
      <c r="G83" s="45">
        <f>G81-G82</f>
        <v>-1386.890000000014</v>
      </c>
      <c r="H83" s="41"/>
      <c r="I83" s="42"/>
    </row>
    <row r="84" spans="2:9" ht="13.5" thickBot="1">
      <c r="B84" s="46" t="s">
        <v>74</v>
      </c>
      <c r="C84" s="47"/>
      <c r="D84" s="48"/>
      <c r="E84" s="49"/>
      <c r="F84" s="49"/>
      <c r="G84" s="50">
        <f>G83</f>
        <v>-1386.890000000014</v>
      </c>
      <c r="H84" s="51"/>
      <c r="I84" s="52">
        <f>G84</f>
        <v>-1386.890000000014</v>
      </c>
    </row>
    <row r="85" ht="12.75">
      <c r="I85" s="18"/>
    </row>
    <row r="86" spans="2:9" ht="12.75">
      <c r="B86" s="53" t="s">
        <v>118</v>
      </c>
      <c r="C86" s="1"/>
      <c r="D86" s="1"/>
      <c r="E86" s="1"/>
      <c r="F86" s="1"/>
      <c r="I86" s="26">
        <f>SUM(I75:I85)</f>
        <v>526330.3736842105</v>
      </c>
    </row>
    <row r="87" ht="13.5" thickBot="1"/>
    <row r="88" spans="2:9" ht="13.5" thickBot="1">
      <c r="B88" s="27" t="s">
        <v>126</v>
      </c>
      <c r="C88" s="28"/>
      <c r="D88" s="27"/>
      <c r="E88" s="27"/>
      <c r="F88" s="27"/>
      <c r="G88" s="27"/>
      <c r="I88" s="13">
        <f>I86</f>
        <v>526330.3736842105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7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113" t="s">
        <v>104</v>
      </c>
      <c r="C2" s="113"/>
      <c r="D2" s="113"/>
      <c r="E2" s="113"/>
      <c r="F2" s="113"/>
      <c r="G2" s="113"/>
      <c r="H2" s="113"/>
      <c r="I2" s="113"/>
    </row>
    <row r="3" spans="2:9" ht="33" customHeight="1">
      <c r="B3" s="93"/>
      <c r="C3" s="93"/>
      <c r="D3" s="93"/>
      <c r="E3" s="93"/>
      <c r="F3" s="93"/>
      <c r="G3" s="93"/>
      <c r="H3" s="93"/>
      <c r="I3" s="93"/>
    </row>
    <row r="4" ht="12.75">
      <c r="I4" s="94" t="s">
        <v>105</v>
      </c>
    </row>
    <row r="5" spans="2:9" ht="12.75" hidden="1">
      <c r="B5" s="3" t="s">
        <v>3</v>
      </c>
      <c r="C5" s="4"/>
      <c r="D5" s="4"/>
      <c r="E5" s="4"/>
      <c r="F5" s="4"/>
      <c r="G5" s="4"/>
      <c r="H5" s="4"/>
      <c r="I5" s="5"/>
    </row>
    <row r="6" spans="2:9" ht="12.75" hidden="1">
      <c r="B6" s="6" t="s">
        <v>4</v>
      </c>
      <c r="C6" s="7"/>
      <c r="D6" s="7"/>
      <c r="E6" s="7"/>
      <c r="F6" s="7"/>
      <c r="G6" s="7"/>
      <c r="H6" s="7"/>
      <c r="I6" s="8">
        <v>723</v>
      </c>
    </row>
    <row r="7" spans="2:9" ht="12.75" hidden="1">
      <c r="B7" s="6" t="s">
        <v>5</v>
      </c>
      <c r="C7" s="7"/>
      <c r="D7" s="7"/>
      <c r="E7" s="7"/>
      <c r="F7" s="7"/>
      <c r="G7" s="7"/>
      <c r="H7" s="7"/>
      <c r="I7" s="8">
        <v>0</v>
      </c>
    </row>
    <row r="8" spans="2:9" ht="12.75" hidden="1">
      <c r="B8" s="6" t="s">
        <v>6</v>
      </c>
      <c r="C8" s="7"/>
      <c r="D8" s="7"/>
      <c r="E8" s="7"/>
      <c r="F8" s="7"/>
      <c r="G8" s="7"/>
      <c r="H8" s="7"/>
      <c r="I8" s="8">
        <v>0</v>
      </c>
    </row>
    <row r="9" spans="2:9" ht="12.75" hidden="1">
      <c r="B9" s="95" t="s">
        <v>7</v>
      </c>
      <c r="C9" s="96"/>
      <c r="D9" s="96"/>
      <c r="E9" s="96"/>
      <c r="F9" s="96"/>
      <c r="G9" s="96"/>
      <c r="H9" s="96"/>
      <c r="I9" s="9">
        <f>SUM(I6:I8)</f>
        <v>723</v>
      </c>
    </row>
    <row r="10" spans="2:9" ht="13.5" hidden="1" thickBot="1">
      <c r="B10" s="10"/>
      <c r="C10" s="11"/>
      <c r="D10" s="12" t="s">
        <v>13</v>
      </c>
      <c r="E10" s="12"/>
      <c r="F10" s="12"/>
      <c r="G10" s="12"/>
      <c r="H10" s="12"/>
      <c r="I10" s="13">
        <f>SUM(I9:I9)</f>
        <v>723</v>
      </c>
    </row>
    <row r="11" ht="12.75" hidden="1"/>
    <row r="12" spans="2:9" ht="12.75" hidden="1">
      <c r="B12" s="3" t="s">
        <v>14</v>
      </c>
      <c r="C12" s="4"/>
      <c r="D12" s="4"/>
      <c r="E12" s="4"/>
      <c r="F12" s="4"/>
      <c r="G12" s="4"/>
      <c r="H12" s="4"/>
      <c r="I12" s="5"/>
    </row>
    <row r="13" spans="2:9" ht="12.75" hidden="1">
      <c r="B13" s="6" t="s">
        <v>4</v>
      </c>
      <c r="C13" s="7"/>
      <c r="D13" s="7"/>
      <c r="E13" s="7"/>
      <c r="F13" s="7"/>
      <c r="G13" s="7"/>
      <c r="H13" s="7"/>
      <c r="I13" s="8">
        <v>90.75</v>
      </c>
    </row>
    <row r="14" spans="2:9" ht="12.75" hidden="1">
      <c r="B14" s="6" t="s">
        <v>5</v>
      </c>
      <c r="C14" s="7"/>
      <c r="D14" s="7"/>
      <c r="E14" s="7"/>
      <c r="F14" s="7"/>
      <c r="G14" s="7"/>
      <c r="H14" s="7"/>
      <c r="I14" s="8">
        <v>0</v>
      </c>
    </row>
    <row r="15" spans="2:9" ht="12.75" hidden="1">
      <c r="B15" s="6" t="s">
        <v>6</v>
      </c>
      <c r="C15" s="7"/>
      <c r="D15" s="7"/>
      <c r="E15" s="7"/>
      <c r="F15" s="7"/>
      <c r="G15" s="7"/>
      <c r="H15" s="7"/>
      <c r="I15" s="8">
        <v>0</v>
      </c>
    </row>
    <row r="16" spans="2:9" ht="12.75" hidden="1">
      <c r="B16" s="95" t="s">
        <v>7</v>
      </c>
      <c r="C16" s="96"/>
      <c r="D16" s="96"/>
      <c r="E16" s="96"/>
      <c r="F16" s="96"/>
      <c r="G16" s="96"/>
      <c r="H16" s="96"/>
      <c r="I16" s="9">
        <f>SUM(I13:I15)</f>
        <v>90.75</v>
      </c>
    </row>
    <row r="17" spans="2:9" ht="13.5" hidden="1" thickBot="1">
      <c r="B17" s="104"/>
      <c r="C17" s="11"/>
      <c r="D17" s="12" t="s">
        <v>20</v>
      </c>
      <c r="E17" s="12"/>
      <c r="F17" s="12"/>
      <c r="G17" s="12"/>
      <c r="H17" s="12"/>
      <c r="I17" s="13">
        <f>SUM(I16:I16)</f>
        <v>90.75</v>
      </c>
    </row>
    <row r="18" spans="2:9" ht="12.75" hidden="1">
      <c r="B18" s="96"/>
      <c r="C18" s="7"/>
      <c r="D18" s="105"/>
      <c r="E18" s="105"/>
      <c r="F18" s="105"/>
      <c r="G18" s="105"/>
      <c r="H18" s="105"/>
      <c r="I18" s="106"/>
    </row>
    <row r="19" spans="2:9" ht="12.75" hidden="1">
      <c r="B19" s="3" t="s">
        <v>21</v>
      </c>
      <c r="C19" s="4"/>
      <c r="D19" s="4"/>
      <c r="E19" s="4"/>
      <c r="F19" s="4"/>
      <c r="G19" s="4"/>
      <c r="H19" s="4"/>
      <c r="I19" s="5"/>
    </row>
    <row r="20" spans="2:9" ht="12.75" hidden="1">
      <c r="B20" s="6" t="s">
        <v>4</v>
      </c>
      <c r="C20" s="7"/>
      <c r="D20" s="7"/>
      <c r="E20" s="7"/>
      <c r="F20" s="7"/>
      <c r="G20" s="7"/>
      <c r="H20" s="7"/>
      <c r="I20" s="8">
        <v>57441.21</v>
      </c>
    </row>
    <row r="21" spans="2:9" ht="12.75" hidden="1">
      <c r="B21" s="6" t="s">
        <v>5</v>
      </c>
      <c r="C21" s="7"/>
      <c r="D21" s="7"/>
      <c r="E21" s="7"/>
      <c r="F21" s="7"/>
      <c r="G21" s="7"/>
      <c r="H21" s="7"/>
      <c r="I21" s="8">
        <v>0</v>
      </c>
    </row>
    <row r="22" spans="2:9" ht="12.75" hidden="1">
      <c r="B22" s="6" t="s">
        <v>6</v>
      </c>
      <c r="C22" s="7"/>
      <c r="D22" s="7"/>
      <c r="E22" s="7"/>
      <c r="F22" s="7"/>
      <c r="G22" s="7"/>
      <c r="H22" s="7"/>
      <c r="I22" s="8">
        <v>-432.03</v>
      </c>
    </row>
    <row r="23" spans="2:9" ht="12.75" hidden="1">
      <c r="B23" s="95" t="s">
        <v>7</v>
      </c>
      <c r="C23" s="96"/>
      <c r="D23" s="96"/>
      <c r="E23" s="96"/>
      <c r="F23" s="96"/>
      <c r="G23" s="96"/>
      <c r="H23" s="96"/>
      <c r="I23" s="9">
        <f>SUM(I20:I22)</f>
        <v>57009.18</v>
      </c>
    </row>
    <row r="24" spans="2:13" ht="12.75" hidden="1">
      <c r="B24" s="97">
        <v>42005</v>
      </c>
      <c r="C24" s="98">
        <v>43</v>
      </c>
      <c r="D24" s="98" t="s">
        <v>84</v>
      </c>
      <c r="E24" s="98"/>
      <c r="F24" s="99">
        <f>I23/(C24+C25+C26)*C24</f>
        <v>37142.34454545454</v>
      </c>
      <c r="G24" s="96"/>
      <c r="H24" s="96"/>
      <c r="I24" s="42"/>
      <c r="M24" t="s">
        <v>16</v>
      </c>
    </row>
    <row r="25" spans="2:9" ht="12.75" hidden="1">
      <c r="B25" s="102">
        <v>42005</v>
      </c>
      <c r="C25" s="96">
        <v>4</v>
      </c>
      <c r="D25" s="96" t="s">
        <v>88</v>
      </c>
      <c r="E25" s="96"/>
      <c r="F25" s="107">
        <f>I23/(C24+C25+C26)*C25</f>
        <v>3455.101818181818</v>
      </c>
      <c r="G25" s="96"/>
      <c r="H25" s="96"/>
      <c r="I25" s="42"/>
    </row>
    <row r="26" spans="2:9" ht="13.5" hidden="1" thickBot="1">
      <c r="B26" s="100">
        <v>42005</v>
      </c>
      <c r="C26" s="73">
        <v>19</v>
      </c>
      <c r="D26" s="73" t="s">
        <v>85</v>
      </c>
      <c r="E26" s="73"/>
      <c r="F26" s="101">
        <f>I23/(C24+C25+C26)*C26</f>
        <v>16411.733636363635</v>
      </c>
      <c r="G26" s="96"/>
      <c r="H26" s="96"/>
      <c r="I26" s="9"/>
    </row>
    <row r="27" spans="2:9" ht="12.75" hidden="1">
      <c r="B27" s="102" t="s">
        <v>92</v>
      </c>
      <c r="C27" s="96"/>
      <c r="D27" s="96"/>
      <c r="E27" s="96"/>
      <c r="F27" s="103"/>
      <c r="G27" s="96"/>
      <c r="H27" s="96"/>
      <c r="I27" s="8">
        <f>-F24</f>
        <v>-37142.34454545454</v>
      </c>
    </row>
    <row r="28" spans="2:9" ht="12.75" hidden="1">
      <c r="B28" s="102" t="s">
        <v>86</v>
      </c>
      <c r="C28" s="96"/>
      <c r="D28" s="96"/>
      <c r="E28" s="96"/>
      <c r="F28" s="103"/>
      <c r="G28" s="96"/>
      <c r="H28" s="96"/>
      <c r="I28" s="8">
        <f>-F26</f>
        <v>-16411.733636363635</v>
      </c>
    </row>
    <row r="29" spans="2:9" ht="13.5" hidden="1" thickBot="1">
      <c r="B29" s="104"/>
      <c r="C29" s="11"/>
      <c r="D29" s="12" t="s">
        <v>22</v>
      </c>
      <c r="E29" s="12"/>
      <c r="F29" s="12"/>
      <c r="G29" s="12"/>
      <c r="H29" s="12"/>
      <c r="I29" s="13">
        <f>SUM(I23:I28)</f>
        <v>3455.1018181818217</v>
      </c>
    </row>
    <row r="30" spans="2:9" s="41" customFormat="1" ht="12.75" hidden="1">
      <c r="B30" s="7"/>
      <c r="C30" s="7"/>
      <c r="D30" s="105"/>
      <c r="E30" s="105"/>
      <c r="F30" s="105"/>
      <c r="G30" s="105"/>
      <c r="H30" s="105"/>
      <c r="I30" s="106"/>
    </row>
    <row r="31" ht="12.75" hidden="1"/>
    <row r="32" spans="2:9" ht="12.75" hidden="1">
      <c r="B32" s="3" t="s">
        <v>23</v>
      </c>
      <c r="C32" s="4"/>
      <c r="D32" s="4"/>
      <c r="E32" s="4"/>
      <c r="F32" s="4"/>
      <c r="G32" s="4"/>
      <c r="H32" s="4"/>
      <c r="I32" s="5"/>
    </row>
    <row r="33" spans="2:9" ht="12.75" hidden="1">
      <c r="B33" s="6" t="s">
        <v>4</v>
      </c>
      <c r="C33" s="7"/>
      <c r="D33" s="7"/>
      <c r="E33" s="7"/>
      <c r="F33" s="7"/>
      <c r="G33" s="7"/>
      <c r="H33" s="7"/>
      <c r="I33" s="8">
        <v>22928.58</v>
      </c>
    </row>
    <row r="34" spans="2:9" ht="12.75" hidden="1">
      <c r="B34" s="6" t="s">
        <v>5</v>
      </c>
      <c r="C34" s="7"/>
      <c r="D34" s="7"/>
      <c r="E34" s="7"/>
      <c r="F34" s="7"/>
      <c r="G34" s="7"/>
      <c r="H34" s="7"/>
      <c r="I34" s="8">
        <v>0</v>
      </c>
    </row>
    <row r="35" spans="2:9" ht="12.75" hidden="1">
      <c r="B35" s="6" t="s">
        <v>6</v>
      </c>
      <c r="C35" s="7"/>
      <c r="D35" s="7"/>
      <c r="E35" s="7"/>
      <c r="F35" s="7"/>
      <c r="G35" s="7"/>
      <c r="H35" s="7"/>
      <c r="I35" s="8">
        <v>-4585.72</v>
      </c>
    </row>
    <row r="36" spans="2:9" ht="12.75" hidden="1">
      <c r="B36" s="95" t="s">
        <v>7</v>
      </c>
      <c r="C36" s="96"/>
      <c r="D36" s="96"/>
      <c r="E36" s="96"/>
      <c r="F36" s="96"/>
      <c r="G36" s="96"/>
      <c r="H36" s="96"/>
      <c r="I36" s="9">
        <f>SUM(I33:I35)</f>
        <v>18342.86</v>
      </c>
    </row>
    <row r="37" spans="2:9" ht="13.5" hidden="1" thickBot="1">
      <c r="B37" s="10"/>
      <c r="C37" s="11"/>
      <c r="D37" s="12" t="s">
        <v>24</v>
      </c>
      <c r="E37" s="12"/>
      <c r="F37" s="12"/>
      <c r="G37" s="12"/>
      <c r="H37" s="12"/>
      <c r="I37" s="13">
        <f>I36</f>
        <v>18342.86</v>
      </c>
    </row>
    <row r="38" ht="12.75" hidden="1"/>
    <row r="39" spans="2:9" ht="13.5" hidden="1" thickBot="1">
      <c r="B39" s="18" t="s">
        <v>25</v>
      </c>
      <c r="C39" s="18"/>
      <c r="D39" s="18"/>
      <c r="E39" s="18"/>
      <c r="F39" s="18"/>
      <c r="G39" s="18"/>
      <c r="H39" s="18"/>
      <c r="I39" s="13">
        <f>I10+I17+I29+I37</f>
        <v>22611.711818181822</v>
      </c>
    </row>
    <row r="40" spans="2:9" ht="12.75" hidden="1">
      <c r="B40" s="18"/>
      <c r="C40" s="18"/>
      <c r="D40" s="18"/>
      <c r="E40" s="18"/>
      <c r="F40" s="18"/>
      <c r="G40" s="18"/>
      <c r="H40" s="18"/>
      <c r="I40" s="106"/>
    </row>
    <row r="41" spans="2:9" ht="12.75" hidden="1">
      <c r="B41" s="27" t="s">
        <v>43</v>
      </c>
      <c r="C41" s="28"/>
      <c r="D41" s="27"/>
      <c r="E41" s="27"/>
      <c r="F41" s="27"/>
      <c r="G41" s="27"/>
      <c r="H41" s="19"/>
      <c r="I41" s="106">
        <f>I39</f>
        <v>22611.711818181822</v>
      </c>
    </row>
    <row r="42" ht="12.75" hidden="1"/>
    <row r="43" spans="2:8" ht="12.75" hidden="1">
      <c r="B43" s="30" t="s">
        <v>44</v>
      </c>
      <c r="C43" s="30"/>
      <c r="D43" s="30"/>
      <c r="E43" s="30"/>
      <c r="F43" s="30"/>
      <c r="G43" s="31"/>
      <c r="H43" s="32"/>
    </row>
    <row r="44" spans="2:7" ht="12.75" hidden="1">
      <c r="B44" t="s">
        <v>45</v>
      </c>
      <c r="G44" s="14"/>
    </row>
    <row r="45" ht="12.75" hidden="1"/>
    <row r="46" spans="2:9" ht="12.75" hidden="1">
      <c r="B46" s="33" t="s">
        <v>46</v>
      </c>
      <c r="C46" s="34"/>
      <c r="D46" s="4"/>
      <c r="E46" s="4"/>
      <c r="F46" s="4"/>
      <c r="G46" s="35">
        <f>I39</f>
        <v>22611.711818181822</v>
      </c>
      <c r="H46" s="4"/>
      <c r="I46" s="5"/>
    </row>
    <row r="47" spans="2:9" ht="12.75" hidden="1">
      <c r="B47" s="36" t="s">
        <v>47</v>
      </c>
      <c r="C47" s="37"/>
      <c r="D47" s="38"/>
      <c r="E47" s="39"/>
      <c r="F47" s="39"/>
      <c r="G47" s="40">
        <f>I41</f>
        <v>22611.711818181822</v>
      </c>
      <c r="H47" s="41"/>
      <c r="I47" s="42"/>
    </row>
    <row r="48" spans="2:9" ht="12.75" hidden="1">
      <c r="B48" s="43" t="s">
        <v>48</v>
      </c>
      <c r="C48" s="44"/>
      <c r="D48" s="41"/>
      <c r="E48" s="41"/>
      <c r="F48" s="41"/>
      <c r="G48" s="45">
        <f>G46-G47</f>
        <v>0</v>
      </c>
      <c r="H48" s="41"/>
      <c r="I48" s="42"/>
    </row>
    <row r="49" spans="2:9" ht="13.5" hidden="1" thickBot="1">
      <c r="B49" s="46" t="s">
        <v>49</v>
      </c>
      <c r="C49" s="47"/>
      <c r="D49" s="48"/>
      <c r="E49" s="49"/>
      <c r="F49" s="49"/>
      <c r="G49" s="50">
        <f>G48</f>
        <v>0</v>
      </c>
      <c r="H49" s="51"/>
      <c r="I49" s="52">
        <f>G49</f>
        <v>0</v>
      </c>
    </row>
    <row r="50" ht="12.75" hidden="1">
      <c r="I50" s="18"/>
    </row>
    <row r="51" spans="2:9" ht="12.75" hidden="1">
      <c r="B51" s="53" t="s">
        <v>106</v>
      </c>
      <c r="C51" s="1"/>
      <c r="D51" s="1"/>
      <c r="E51" s="1"/>
      <c r="F51" s="1"/>
      <c r="I51" s="26">
        <f>SUM(I41:I50)</f>
        <v>22611.711818181822</v>
      </c>
    </row>
    <row r="52" ht="12.75" hidden="1"/>
    <row r="53" spans="2:7" ht="12.75" hidden="1">
      <c r="B53" s="30" t="s">
        <v>51</v>
      </c>
      <c r="C53" s="30"/>
      <c r="D53" s="30"/>
      <c r="E53" s="30"/>
      <c r="F53" s="30"/>
      <c r="G53" s="31"/>
    </row>
    <row r="54" ht="12.75" hidden="1">
      <c r="B54" s="54"/>
    </row>
    <row r="55" spans="2:7" ht="12.75" hidden="1">
      <c r="B55" s="54" t="s">
        <v>52</v>
      </c>
      <c r="C55" s="54"/>
      <c r="D55" s="54"/>
      <c r="E55" s="54"/>
      <c r="F55" s="54"/>
      <c r="G55" s="54"/>
    </row>
    <row r="56" spans="2:7" ht="12.75" hidden="1">
      <c r="B56" s="54" t="s">
        <v>53</v>
      </c>
      <c r="C56" s="54"/>
      <c r="D56" s="54"/>
      <c r="E56" s="54"/>
      <c r="F56" s="54"/>
      <c r="G56" s="54"/>
    </row>
    <row r="57" spans="2:7" ht="12.75" hidden="1">
      <c r="B57" s="54" t="s">
        <v>54</v>
      </c>
      <c r="C57" s="54"/>
      <c r="D57" s="54"/>
      <c r="E57" s="54"/>
      <c r="F57" s="54"/>
      <c r="G57" s="54"/>
    </row>
    <row r="58" spans="2:7" ht="12.75" hidden="1">
      <c r="B58" s="54"/>
      <c r="C58" s="54"/>
      <c r="D58" s="54"/>
      <c r="E58" s="54"/>
      <c r="F58" s="54"/>
      <c r="G58" s="54"/>
    </row>
    <row r="59" spans="2:7" ht="12.75" hidden="1">
      <c r="B59" s="54"/>
      <c r="C59" s="54"/>
      <c r="D59" s="54"/>
      <c r="E59" s="54"/>
      <c r="F59" s="54"/>
      <c r="G59" s="54"/>
    </row>
    <row r="60" spans="2:4" ht="12.75" hidden="1">
      <c r="B60" s="55" t="s">
        <v>103</v>
      </c>
      <c r="C60" s="56"/>
      <c r="D60" s="41"/>
    </row>
    <row r="61" spans="2:4" ht="12.75" hidden="1">
      <c r="B61" s="57" t="s">
        <v>56</v>
      </c>
      <c r="C61" s="58"/>
      <c r="D61" s="59">
        <v>29</v>
      </c>
    </row>
    <row r="62" spans="2:4" ht="12.75" hidden="1">
      <c r="B62" s="60" t="s">
        <v>57</v>
      </c>
      <c r="C62" s="61"/>
      <c r="D62" s="62">
        <v>28</v>
      </c>
    </row>
    <row r="63" spans="2:4" ht="12.75" hidden="1">
      <c r="B63" s="63" t="s">
        <v>58</v>
      </c>
      <c r="C63" s="56"/>
      <c r="D63" s="64">
        <f>(D61+D62)/2</f>
        <v>28.5</v>
      </c>
    </row>
    <row r="64" spans="2:9" ht="12.75" hidden="1">
      <c r="B64" s="54"/>
      <c r="F64" s="65"/>
      <c r="G64" s="66" t="s">
        <v>59</v>
      </c>
      <c r="H64" s="66"/>
      <c r="I64" s="67"/>
    </row>
    <row r="65" spans="2:9" ht="12.75" hidden="1">
      <c r="B65" s="55" t="s">
        <v>103</v>
      </c>
      <c r="C65" s="56"/>
      <c r="D65" s="41"/>
      <c r="F65" s="68">
        <f>D68-D63</f>
        <v>-1</v>
      </c>
      <c r="G65" s="54" t="s">
        <v>60</v>
      </c>
      <c r="H65" s="69"/>
      <c r="I65" s="42"/>
    </row>
    <row r="66" spans="2:9" ht="13.5" hidden="1" thickBot="1">
      <c r="B66" s="57" t="s">
        <v>61</v>
      </c>
      <c r="C66" s="58"/>
      <c r="D66" s="70">
        <f>28+1</f>
        <v>29</v>
      </c>
      <c r="F66" s="71">
        <f>F65/D63*100</f>
        <v>-3.508771929824561</v>
      </c>
      <c r="G66" s="72" t="s">
        <v>62</v>
      </c>
      <c r="H66" s="73"/>
      <c r="I66" s="52">
        <f>I51*F66/100</f>
        <v>-793.3933971291866</v>
      </c>
    </row>
    <row r="67" spans="2:9" ht="12.75" hidden="1">
      <c r="B67" s="60" t="s">
        <v>63</v>
      </c>
      <c r="C67" s="61"/>
      <c r="D67" s="74">
        <f>25+1</f>
        <v>26</v>
      </c>
      <c r="E67" s="54"/>
      <c r="F67" s="54"/>
      <c r="G67" s="54"/>
      <c r="H67" s="54"/>
      <c r="I67" s="16"/>
    </row>
    <row r="68" spans="2:9" ht="12.75" hidden="1">
      <c r="B68" s="63" t="s">
        <v>58</v>
      </c>
      <c r="C68" s="56"/>
      <c r="D68" s="75">
        <f>(D66+D67)/2</f>
        <v>27.5</v>
      </c>
      <c r="E68" s="54"/>
      <c r="F68" s="54"/>
      <c r="G68" s="54"/>
      <c r="H68" s="54"/>
      <c r="I68" s="16"/>
    </row>
    <row r="69" spans="2:9" ht="12.75">
      <c r="B69" s="69"/>
      <c r="C69" s="41"/>
      <c r="D69" s="54"/>
      <c r="E69" s="54"/>
      <c r="F69" s="54"/>
      <c r="G69" s="54"/>
      <c r="H69" s="54"/>
      <c r="I69" s="16"/>
    </row>
    <row r="70" spans="2:9" ht="13.5" thickBot="1">
      <c r="B70" s="69"/>
      <c r="C70" s="41"/>
      <c r="D70" s="76"/>
      <c r="E70" s="54"/>
      <c r="F70" s="54"/>
      <c r="G70" s="54"/>
      <c r="H70" s="54"/>
      <c r="I70" s="16"/>
    </row>
    <row r="71" spans="2:9" ht="13.5" thickBot="1">
      <c r="B71" s="27" t="s">
        <v>64</v>
      </c>
      <c r="C71" s="28"/>
      <c r="D71" s="27"/>
      <c r="E71" s="27"/>
      <c r="F71" s="27"/>
      <c r="G71" s="27"/>
      <c r="H71" s="19"/>
      <c r="I71" s="13">
        <f>SUM(I50:I67)</f>
        <v>21818.318421052634</v>
      </c>
    </row>
    <row r="73" spans="2:9" ht="12.75">
      <c r="B73" s="27" t="s">
        <v>119</v>
      </c>
      <c r="C73" s="1"/>
      <c r="D73" s="1"/>
      <c r="E73" s="1"/>
      <c r="F73" s="1"/>
      <c r="G73" s="1"/>
      <c r="I73" s="86">
        <f>I71</f>
        <v>21818.318421052634</v>
      </c>
    </row>
    <row r="74" spans="2:7" ht="12.75">
      <c r="B74" s="1"/>
      <c r="C74" s="1"/>
      <c r="D74" s="1"/>
      <c r="E74" s="1"/>
      <c r="F74" s="1"/>
      <c r="G74" s="1"/>
    </row>
    <row r="75" spans="2:9" ht="12.75">
      <c r="B75" s="1" t="s">
        <v>114</v>
      </c>
      <c r="C75" s="28"/>
      <c r="D75" s="27"/>
      <c r="E75" s="27"/>
      <c r="F75" s="27"/>
      <c r="G75" s="27"/>
      <c r="I75" s="86">
        <f>I73</f>
        <v>21818.318421052634</v>
      </c>
    </row>
    <row r="76" spans="2:7" ht="12.75">
      <c r="B76" s="1"/>
      <c r="C76" s="1"/>
      <c r="D76" s="1"/>
      <c r="E76" s="1"/>
      <c r="F76" s="1"/>
      <c r="G76" s="1"/>
    </row>
    <row r="77" spans="2:8" ht="12.75">
      <c r="B77" s="30" t="s">
        <v>72</v>
      </c>
      <c r="C77" s="30"/>
      <c r="D77" s="30"/>
      <c r="E77" s="30"/>
      <c r="F77" s="30"/>
      <c r="G77" s="31"/>
      <c r="H77" s="32"/>
    </row>
    <row r="78" spans="2:7" ht="12.75">
      <c r="B78" t="s">
        <v>115</v>
      </c>
      <c r="G78" s="14"/>
    </row>
    <row r="79" ht="13.5" thickBot="1"/>
    <row r="80" spans="2:9" ht="12.75">
      <c r="B80" s="33" t="s">
        <v>73</v>
      </c>
      <c r="C80" s="34"/>
      <c r="D80" s="4"/>
      <c r="E80" s="4"/>
      <c r="F80" s="4"/>
      <c r="G80" s="35">
        <f>I71</f>
        <v>21818.318421052634</v>
      </c>
      <c r="H80" s="4"/>
      <c r="I80" s="5"/>
    </row>
    <row r="81" spans="2:9" ht="12.75">
      <c r="B81" s="36" t="s">
        <v>116</v>
      </c>
      <c r="C81" s="37"/>
      <c r="D81" s="38"/>
      <c r="E81" s="39"/>
      <c r="F81" s="39"/>
      <c r="G81" s="40">
        <f>I73</f>
        <v>21818.318421052634</v>
      </c>
      <c r="H81" s="41"/>
      <c r="I81" s="42"/>
    </row>
    <row r="82" spans="2:9" ht="13.5" thickBot="1">
      <c r="B82" s="87" t="s">
        <v>117</v>
      </c>
      <c r="C82" s="88"/>
      <c r="D82" s="89"/>
      <c r="E82" s="89"/>
      <c r="F82" s="90"/>
      <c r="G82" s="45">
        <f>G80-G81</f>
        <v>0</v>
      </c>
      <c r="H82" s="41"/>
      <c r="I82" s="42"/>
    </row>
    <row r="83" spans="2:9" ht="13.5" thickBot="1">
      <c r="B83" s="46" t="s">
        <v>74</v>
      </c>
      <c r="C83" s="47"/>
      <c r="D83" s="48"/>
      <c r="E83" s="49"/>
      <c r="F83" s="49"/>
      <c r="G83" s="50">
        <f>G82</f>
        <v>0</v>
      </c>
      <c r="H83" s="51"/>
      <c r="I83" s="52">
        <f>G83</f>
        <v>0</v>
      </c>
    </row>
    <row r="84" ht="12.75">
      <c r="I84" s="18"/>
    </row>
    <row r="85" spans="2:9" ht="12.75">
      <c r="B85" s="53" t="s">
        <v>118</v>
      </c>
      <c r="C85" s="1"/>
      <c r="D85" s="1"/>
      <c r="E85" s="1"/>
      <c r="F85" s="1"/>
      <c r="I85" s="26">
        <f>SUM(I75:I83)</f>
        <v>21818.318421052634</v>
      </c>
    </row>
    <row r="86" ht="13.5" thickBot="1"/>
    <row r="87" spans="2:9" ht="13.5" thickBot="1">
      <c r="B87" s="27" t="s">
        <v>124</v>
      </c>
      <c r="C87" s="28"/>
      <c r="D87" s="27"/>
      <c r="E87" s="27"/>
      <c r="F87" s="27"/>
      <c r="G87" s="27"/>
      <c r="I87" s="13">
        <f>I85</f>
        <v>21818.318421052634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83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11.57421875" style="0" customWidth="1"/>
    <col min="9" max="9" width="23.7109375" style="0" customWidth="1"/>
  </cols>
  <sheetData>
    <row r="3" spans="2:9" ht="36" customHeight="1">
      <c r="B3" s="113" t="s">
        <v>107</v>
      </c>
      <c r="C3" s="113"/>
      <c r="D3" s="113"/>
      <c r="E3" s="113"/>
      <c r="F3" s="113"/>
      <c r="G3" s="113"/>
      <c r="H3" s="113"/>
      <c r="I3" s="113"/>
    </row>
    <row r="6" ht="12.75">
      <c r="I6" s="94" t="s">
        <v>108</v>
      </c>
    </row>
    <row r="8" spans="2:9" ht="12.75" hidden="1">
      <c r="B8" s="3" t="s">
        <v>3</v>
      </c>
      <c r="C8" s="4"/>
      <c r="D8" s="4"/>
      <c r="E8" s="4"/>
      <c r="F8" s="4"/>
      <c r="G8" s="4"/>
      <c r="H8" s="4"/>
      <c r="I8" s="5"/>
    </row>
    <row r="9" spans="2:9" ht="12.75" customHeight="1" hidden="1">
      <c r="B9" s="6" t="s">
        <v>4</v>
      </c>
      <c r="C9" s="7"/>
      <c r="D9" s="7"/>
      <c r="E9" s="7"/>
      <c r="F9" s="7"/>
      <c r="G9" s="7"/>
      <c r="H9" s="7"/>
      <c r="I9" s="8">
        <v>70026.64</v>
      </c>
    </row>
    <row r="10" spans="2:9" ht="12.75" customHeight="1" hidden="1">
      <c r="B10" s="6" t="s">
        <v>5</v>
      </c>
      <c r="C10" s="7"/>
      <c r="D10" s="7"/>
      <c r="E10" s="7"/>
      <c r="F10" s="7"/>
      <c r="G10" s="7"/>
      <c r="H10" s="7"/>
      <c r="I10" s="8">
        <v>0</v>
      </c>
    </row>
    <row r="11" spans="2:9" ht="12.75" customHeight="1" hidden="1">
      <c r="B11" s="6" t="s">
        <v>6</v>
      </c>
      <c r="C11" s="7"/>
      <c r="D11" s="7"/>
      <c r="E11" s="7"/>
      <c r="F11" s="7"/>
      <c r="G11" s="7"/>
      <c r="H11" s="7"/>
      <c r="I11" s="8">
        <v>0</v>
      </c>
    </row>
    <row r="12" spans="2:9" ht="13.5" customHeight="1" hidden="1">
      <c r="B12" s="95" t="s">
        <v>7</v>
      </c>
      <c r="C12" s="96"/>
      <c r="D12" s="96"/>
      <c r="E12" s="96"/>
      <c r="F12" s="96"/>
      <c r="G12" s="96"/>
      <c r="H12" s="96"/>
      <c r="I12" s="9">
        <f>SUM(I9:I11)</f>
        <v>70026.64</v>
      </c>
    </row>
    <row r="13" spans="2:9" ht="13.5" hidden="1" thickBot="1">
      <c r="B13" s="10"/>
      <c r="C13" s="11"/>
      <c r="D13" s="12" t="s">
        <v>13</v>
      </c>
      <c r="E13" s="12"/>
      <c r="F13" s="12"/>
      <c r="G13" s="12"/>
      <c r="H13" s="12"/>
      <c r="I13" s="13">
        <f>SUM(I12:I12)</f>
        <v>70026.64</v>
      </c>
    </row>
    <row r="14" ht="12.75" hidden="1"/>
    <row r="15" spans="2:9" ht="12.75" hidden="1">
      <c r="B15" s="3" t="s">
        <v>14</v>
      </c>
      <c r="C15" s="4"/>
      <c r="D15" s="4"/>
      <c r="E15" s="4"/>
      <c r="F15" s="4"/>
      <c r="G15" s="4"/>
      <c r="H15" s="4"/>
      <c r="I15" s="5"/>
    </row>
    <row r="16" spans="2:9" ht="12.75" customHeight="1" hidden="1">
      <c r="B16" s="6" t="s">
        <v>4</v>
      </c>
      <c r="C16" s="7"/>
      <c r="D16" s="7"/>
      <c r="E16" s="7"/>
      <c r="F16" s="7"/>
      <c r="G16" s="7"/>
      <c r="H16" s="7"/>
      <c r="I16" s="8">
        <v>10033.8</v>
      </c>
    </row>
    <row r="17" spans="2:9" ht="12.75" customHeight="1" hidden="1">
      <c r="B17" s="6" t="s">
        <v>5</v>
      </c>
      <c r="C17" s="7"/>
      <c r="D17" s="7"/>
      <c r="E17" s="7"/>
      <c r="F17" s="7"/>
      <c r="G17" s="7"/>
      <c r="H17" s="7"/>
      <c r="I17" s="8">
        <v>0</v>
      </c>
    </row>
    <row r="18" spans="2:9" ht="12.75" customHeight="1" hidden="1">
      <c r="B18" s="6" t="s">
        <v>6</v>
      </c>
      <c r="C18" s="7"/>
      <c r="D18" s="7"/>
      <c r="E18" s="7"/>
      <c r="F18" s="7"/>
      <c r="G18" s="7"/>
      <c r="H18" s="7"/>
      <c r="I18" s="8">
        <v>0</v>
      </c>
    </row>
    <row r="19" spans="2:9" ht="13.5" customHeight="1" hidden="1">
      <c r="B19" s="95" t="s">
        <v>7</v>
      </c>
      <c r="C19" s="96"/>
      <c r="D19" s="96"/>
      <c r="E19" s="96"/>
      <c r="F19" s="96"/>
      <c r="G19" s="96"/>
      <c r="H19" s="96"/>
      <c r="I19" s="9">
        <f>SUM(I16:I18)</f>
        <v>10033.8</v>
      </c>
    </row>
    <row r="20" spans="2:9" ht="13.5" hidden="1" thickBot="1">
      <c r="B20" s="10"/>
      <c r="C20" s="11"/>
      <c r="D20" s="12" t="s">
        <v>20</v>
      </c>
      <c r="E20" s="12"/>
      <c r="F20" s="12"/>
      <c r="G20" s="12"/>
      <c r="H20" s="12"/>
      <c r="I20" s="13">
        <f>SUM(I19:I19)</f>
        <v>10033.8</v>
      </c>
    </row>
    <row r="21" ht="12.75" hidden="1"/>
    <row r="22" spans="2:9" ht="12.75" hidden="1">
      <c r="B22" s="3" t="s">
        <v>21</v>
      </c>
      <c r="C22" s="4"/>
      <c r="D22" s="4"/>
      <c r="E22" s="4"/>
      <c r="F22" s="4"/>
      <c r="G22" s="4"/>
      <c r="H22" s="4"/>
      <c r="I22" s="5"/>
    </row>
    <row r="23" spans="2:9" ht="12.75" customHeight="1" hidden="1">
      <c r="B23" s="6" t="s">
        <v>4</v>
      </c>
      <c r="C23" s="7"/>
      <c r="D23" s="7"/>
      <c r="E23" s="7"/>
      <c r="F23" s="7"/>
      <c r="G23" s="7"/>
      <c r="H23" s="7"/>
      <c r="I23" s="8">
        <f>11086.82+236.47</f>
        <v>11323.289999999999</v>
      </c>
    </row>
    <row r="24" spans="2:9" ht="12.75" customHeight="1" hidden="1">
      <c r="B24" s="6" t="s">
        <v>5</v>
      </c>
      <c r="C24" s="7"/>
      <c r="D24" s="7"/>
      <c r="E24" s="7"/>
      <c r="F24" s="7"/>
      <c r="G24" s="7"/>
      <c r="H24" s="7"/>
      <c r="I24" s="8">
        <v>0</v>
      </c>
    </row>
    <row r="25" spans="2:9" ht="12.75" customHeight="1" hidden="1">
      <c r="B25" s="6" t="s">
        <v>6</v>
      </c>
      <c r="C25" s="7"/>
      <c r="D25" s="7"/>
      <c r="E25" s="7"/>
      <c r="F25" s="7"/>
      <c r="G25" s="7"/>
      <c r="H25" s="7"/>
      <c r="I25" s="8">
        <v>0</v>
      </c>
    </row>
    <row r="26" spans="2:9" ht="13.5" customHeight="1" hidden="1">
      <c r="B26" s="95" t="s">
        <v>7</v>
      </c>
      <c r="C26" s="96"/>
      <c r="D26" s="96"/>
      <c r="E26" s="96"/>
      <c r="F26" s="96"/>
      <c r="G26" s="96"/>
      <c r="H26" s="96"/>
      <c r="I26" s="9">
        <f>SUM(I23:I25)</f>
        <v>11323.289999999999</v>
      </c>
    </row>
    <row r="27" spans="2:9" ht="13.5" hidden="1" thickBot="1">
      <c r="B27" s="10"/>
      <c r="C27" s="11"/>
      <c r="D27" s="12" t="s">
        <v>22</v>
      </c>
      <c r="E27" s="12"/>
      <c r="F27" s="12"/>
      <c r="G27" s="12"/>
      <c r="H27" s="12"/>
      <c r="I27" s="13">
        <f>SUM(I26:I26)</f>
        <v>11323.289999999999</v>
      </c>
    </row>
    <row r="28" ht="12.75" hidden="1"/>
    <row r="29" spans="2:9" ht="12.75" hidden="1">
      <c r="B29" s="3" t="s">
        <v>23</v>
      </c>
      <c r="C29" s="4"/>
      <c r="D29" s="4"/>
      <c r="E29" s="4"/>
      <c r="F29" s="4"/>
      <c r="G29" s="4"/>
      <c r="H29" s="4"/>
      <c r="I29" s="5"/>
    </row>
    <row r="30" spans="2:9" ht="12.75" customHeight="1" hidden="1">
      <c r="B30" s="6" t="s">
        <v>4</v>
      </c>
      <c r="C30" s="7"/>
      <c r="D30" s="7"/>
      <c r="E30" s="7"/>
      <c r="F30" s="7"/>
      <c r="G30" s="7"/>
      <c r="H30" s="7"/>
      <c r="I30" s="8">
        <v>107413.51</v>
      </c>
    </row>
    <row r="31" spans="2:9" ht="12.75" customHeight="1" hidden="1">
      <c r="B31" s="6" t="s">
        <v>5</v>
      </c>
      <c r="C31" s="7"/>
      <c r="D31" s="7"/>
      <c r="E31" s="7"/>
      <c r="F31" s="7"/>
      <c r="G31" s="7"/>
      <c r="H31" s="7"/>
      <c r="I31" s="8">
        <v>0</v>
      </c>
    </row>
    <row r="32" spans="2:9" ht="12.75" customHeight="1" hidden="1">
      <c r="B32" s="6" t="s">
        <v>6</v>
      </c>
      <c r="C32" s="7"/>
      <c r="D32" s="7"/>
      <c r="E32" s="7"/>
      <c r="F32" s="7"/>
      <c r="G32" s="7"/>
      <c r="H32" s="7"/>
      <c r="I32" s="8">
        <v>-21482.7</v>
      </c>
    </row>
    <row r="33" spans="2:9" ht="13.5" customHeight="1" hidden="1">
      <c r="B33" s="95" t="s">
        <v>7</v>
      </c>
      <c r="C33" s="96"/>
      <c r="D33" s="96"/>
      <c r="E33" s="96"/>
      <c r="F33" s="96"/>
      <c r="G33" s="96"/>
      <c r="H33" s="96"/>
      <c r="I33" s="9">
        <f>SUM(I30:I32)</f>
        <v>85930.81</v>
      </c>
    </row>
    <row r="34" spans="2:9" ht="13.5" hidden="1" thickBot="1">
      <c r="B34" s="10"/>
      <c r="C34" s="11"/>
      <c r="D34" s="12" t="s">
        <v>24</v>
      </c>
      <c r="E34" s="12"/>
      <c r="F34" s="12"/>
      <c r="G34" s="12"/>
      <c r="H34" s="12"/>
      <c r="I34" s="13">
        <f>I33</f>
        <v>85930.81</v>
      </c>
    </row>
    <row r="35" ht="12.75" hidden="1"/>
    <row r="36" spans="2:9" ht="13.5" hidden="1" thickBot="1">
      <c r="B36" s="18" t="s">
        <v>25</v>
      </c>
      <c r="C36" s="18"/>
      <c r="D36" s="18"/>
      <c r="E36" s="18"/>
      <c r="F36" s="18"/>
      <c r="G36" s="18"/>
      <c r="H36" s="18"/>
      <c r="I36" s="13">
        <f>I13+I20+I27+I34</f>
        <v>177314.53999999998</v>
      </c>
    </row>
    <row r="37" ht="12.75" hidden="1"/>
    <row r="38" spans="2:9" ht="12.75" hidden="1">
      <c r="B38" s="27" t="s">
        <v>43</v>
      </c>
      <c r="C38" s="28"/>
      <c r="D38" s="27"/>
      <c r="E38" s="27"/>
      <c r="F38" s="27"/>
      <c r="G38" s="27"/>
      <c r="H38" s="19"/>
      <c r="I38" s="106">
        <f>I36</f>
        <v>177314.53999999998</v>
      </c>
    </row>
    <row r="39" ht="12.75" hidden="1"/>
    <row r="40" spans="2:8" ht="12.75" hidden="1">
      <c r="B40" s="30" t="s">
        <v>44</v>
      </c>
      <c r="C40" s="30"/>
      <c r="D40" s="30"/>
      <c r="E40" s="30"/>
      <c r="F40" s="30"/>
      <c r="G40" s="31"/>
      <c r="H40" s="32"/>
    </row>
    <row r="41" spans="2:7" ht="12.75" hidden="1">
      <c r="B41" t="s">
        <v>45</v>
      </c>
      <c r="G41" s="14"/>
    </row>
    <row r="42" ht="12.75" hidden="1"/>
    <row r="43" spans="2:9" ht="12.75" hidden="1">
      <c r="B43" s="33" t="s">
        <v>46</v>
      </c>
      <c r="C43" s="34"/>
      <c r="D43" s="4"/>
      <c r="E43" s="4"/>
      <c r="F43" s="4"/>
      <c r="G43" s="35">
        <f>I36</f>
        <v>177314.53999999998</v>
      </c>
      <c r="H43" s="4"/>
      <c r="I43" s="5"/>
    </row>
    <row r="44" spans="2:9" ht="12.75" hidden="1">
      <c r="B44" s="36" t="s">
        <v>47</v>
      </c>
      <c r="C44" s="37"/>
      <c r="D44" s="38"/>
      <c r="E44" s="39"/>
      <c r="F44" s="39"/>
      <c r="G44" s="40">
        <f>I38</f>
        <v>177314.53999999998</v>
      </c>
      <c r="H44" s="41"/>
      <c r="I44" s="42"/>
    </row>
    <row r="45" spans="2:9" ht="12.75" hidden="1">
      <c r="B45" s="43" t="s">
        <v>48</v>
      </c>
      <c r="C45" s="44"/>
      <c r="D45" s="41"/>
      <c r="E45" s="41"/>
      <c r="F45" s="41"/>
      <c r="G45" s="45">
        <f>G43-G44</f>
        <v>0</v>
      </c>
      <c r="H45" s="41"/>
      <c r="I45" s="42"/>
    </row>
    <row r="46" spans="2:9" ht="13.5" hidden="1" thickBot="1">
      <c r="B46" s="46" t="s">
        <v>49</v>
      </c>
      <c r="C46" s="47"/>
      <c r="D46" s="48"/>
      <c r="E46" s="49"/>
      <c r="F46" s="49"/>
      <c r="G46" s="50">
        <f>G45</f>
        <v>0</v>
      </c>
      <c r="H46" s="51"/>
      <c r="I46" s="52">
        <f>G46</f>
        <v>0</v>
      </c>
    </row>
    <row r="47" ht="12.75" hidden="1">
      <c r="I47" s="18"/>
    </row>
    <row r="48" spans="2:9" ht="12.75" hidden="1">
      <c r="B48" s="53" t="s">
        <v>106</v>
      </c>
      <c r="C48" s="1"/>
      <c r="D48" s="1"/>
      <c r="E48" s="1"/>
      <c r="F48" s="1"/>
      <c r="I48" s="26">
        <f>SUM(I38:I47)</f>
        <v>177314.53999999998</v>
      </c>
    </row>
    <row r="49" ht="12.75" hidden="1"/>
    <row r="50" spans="2:7" ht="12.75" hidden="1">
      <c r="B50" s="30" t="s">
        <v>51</v>
      </c>
      <c r="C50" s="30"/>
      <c r="D50" s="30"/>
      <c r="E50" s="30"/>
      <c r="F50" s="30"/>
      <c r="G50" s="31"/>
    </row>
    <row r="51" ht="12.75" hidden="1">
      <c r="B51" s="54"/>
    </row>
    <row r="52" spans="2:7" ht="12.75" hidden="1">
      <c r="B52" s="54" t="s">
        <v>52</v>
      </c>
      <c r="C52" s="54"/>
      <c r="D52" s="54"/>
      <c r="E52" s="54"/>
      <c r="F52" s="54"/>
      <c r="G52" s="54"/>
    </row>
    <row r="53" spans="2:7" ht="12.75" hidden="1">
      <c r="B53" s="54" t="s">
        <v>53</v>
      </c>
      <c r="C53" s="54"/>
      <c r="D53" s="54"/>
      <c r="E53" s="54"/>
      <c r="F53" s="54"/>
      <c r="G53" s="54"/>
    </row>
    <row r="54" spans="2:7" ht="12.75" hidden="1">
      <c r="B54" s="54" t="s">
        <v>54</v>
      </c>
      <c r="C54" s="54"/>
      <c r="D54" s="54"/>
      <c r="E54" s="54"/>
      <c r="F54" s="54"/>
      <c r="G54" s="54"/>
    </row>
    <row r="55" spans="2:7" ht="12.75" hidden="1">
      <c r="B55" s="54"/>
      <c r="C55" s="54"/>
      <c r="D55" s="54"/>
      <c r="E55" s="54"/>
      <c r="F55" s="54"/>
      <c r="G55" s="54"/>
    </row>
    <row r="56" spans="2:7" ht="12.75" hidden="1">
      <c r="B56" s="54"/>
      <c r="C56" s="54"/>
      <c r="D56" s="54"/>
      <c r="E56" s="54"/>
      <c r="F56" s="54"/>
      <c r="G56" s="54"/>
    </row>
    <row r="57" spans="2:4" ht="12.75" hidden="1">
      <c r="B57" s="92" t="s">
        <v>103</v>
      </c>
      <c r="C57" s="56"/>
      <c r="D57" s="41"/>
    </row>
    <row r="58" spans="2:4" ht="12.75" hidden="1">
      <c r="B58" s="57" t="s">
        <v>56</v>
      </c>
      <c r="C58" s="58"/>
      <c r="D58" s="59">
        <v>29</v>
      </c>
    </row>
    <row r="59" spans="2:4" ht="12.75" hidden="1">
      <c r="B59" s="60" t="s">
        <v>57</v>
      </c>
      <c r="C59" s="61"/>
      <c r="D59" s="62">
        <v>28</v>
      </c>
    </row>
    <row r="60" spans="2:4" ht="12.75" hidden="1">
      <c r="B60" s="63" t="s">
        <v>58</v>
      </c>
      <c r="C60" s="56"/>
      <c r="D60" s="64">
        <f>(D58+D59)/2</f>
        <v>28.5</v>
      </c>
    </row>
    <row r="61" spans="2:9" ht="12.75" hidden="1">
      <c r="B61" s="54"/>
      <c r="F61" s="65"/>
      <c r="G61" s="66" t="s">
        <v>59</v>
      </c>
      <c r="H61" s="66"/>
      <c r="I61" s="67"/>
    </row>
    <row r="62" spans="2:9" ht="12.75" hidden="1">
      <c r="B62" s="55" t="s">
        <v>103</v>
      </c>
      <c r="C62" s="56"/>
      <c r="D62" s="41"/>
      <c r="F62" s="68">
        <f>D65-D60</f>
        <v>-1</v>
      </c>
      <c r="G62" s="54" t="s">
        <v>60</v>
      </c>
      <c r="H62" s="69"/>
      <c r="I62" s="42"/>
    </row>
    <row r="63" spans="2:9" ht="13.5" hidden="1" thickBot="1">
      <c r="B63" s="57" t="s">
        <v>61</v>
      </c>
      <c r="C63" s="58"/>
      <c r="D63" s="70">
        <f>28+1</f>
        <v>29</v>
      </c>
      <c r="F63" s="71">
        <f>F62/D60*100</f>
        <v>-3.508771929824561</v>
      </c>
      <c r="G63" s="72" t="s">
        <v>62</v>
      </c>
      <c r="H63" s="73"/>
      <c r="I63" s="52">
        <f>I48*F63/100</f>
        <v>-6221.562807017543</v>
      </c>
    </row>
    <row r="64" spans="2:9" ht="12.75" hidden="1">
      <c r="B64" s="60" t="s">
        <v>63</v>
      </c>
      <c r="C64" s="61"/>
      <c r="D64" s="74">
        <f>25+1</f>
        <v>26</v>
      </c>
      <c r="E64" s="54"/>
      <c r="F64" s="54"/>
      <c r="G64" s="54"/>
      <c r="H64" s="54"/>
      <c r="I64" s="16"/>
    </row>
    <row r="65" spans="2:9" ht="12.75" hidden="1">
      <c r="B65" s="63" t="s">
        <v>58</v>
      </c>
      <c r="C65" s="56"/>
      <c r="D65" s="75">
        <f>(D63+D64)/2</f>
        <v>27.5</v>
      </c>
      <c r="E65" s="54"/>
      <c r="F65" s="54"/>
      <c r="G65" s="54"/>
      <c r="H65" s="54"/>
      <c r="I65" s="16"/>
    </row>
    <row r="66" spans="2:9" ht="13.5" thickBot="1">
      <c r="B66" s="69"/>
      <c r="C66" s="41"/>
      <c r="D66" s="76"/>
      <c r="E66" s="54"/>
      <c r="F66" s="54"/>
      <c r="G66" s="54"/>
      <c r="H66" s="54"/>
      <c r="I66" s="16"/>
    </row>
    <row r="67" spans="2:9" ht="13.5" thickBot="1">
      <c r="B67" s="27" t="s">
        <v>64</v>
      </c>
      <c r="C67" s="28"/>
      <c r="D67" s="27"/>
      <c r="E67" s="27"/>
      <c r="F67" s="27"/>
      <c r="G67" s="27"/>
      <c r="H67" s="19"/>
      <c r="I67" s="13">
        <f>SUM(I47:I64)</f>
        <v>171092.97719298245</v>
      </c>
    </row>
    <row r="69" spans="2:9" ht="12.75">
      <c r="B69" s="27" t="s">
        <v>119</v>
      </c>
      <c r="C69" s="1"/>
      <c r="D69" s="1"/>
      <c r="E69" s="1"/>
      <c r="F69" s="1"/>
      <c r="G69" s="1"/>
      <c r="I69" s="86">
        <f>I67</f>
        <v>171092.97719298245</v>
      </c>
    </row>
    <row r="70" spans="2:7" ht="12.75">
      <c r="B70" s="1"/>
      <c r="C70" s="1"/>
      <c r="D70" s="1"/>
      <c r="E70" s="1"/>
      <c r="F70" s="1"/>
      <c r="G70" s="1"/>
    </row>
    <row r="71" spans="2:9" ht="12.75">
      <c r="B71" s="1" t="s">
        <v>114</v>
      </c>
      <c r="C71" s="28"/>
      <c r="D71" s="27"/>
      <c r="E71" s="27"/>
      <c r="F71" s="27"/>
      <c r="G71" s="27"/>
      <c r="I71" s="86">
        <f>I69</f>
        <v>171092.97719298245</v>
      </c>
    </row>
    <row r="72" spans="2:7" ht="12.75">
      <c r="B72" s="1"/>
      <c r="C72" s="1"/>
      <c r="D72" s="1"/>
      <c r="E72" s="1"/>
      <c r="F72" s="1"/>
      <c r="G72" s="1"/>
    </row>
    <row r="73" spans="2:8" ht="12.75">
      <c r="B73" s="30" t="s">
        <v>72</v>
      </c>
      <c r="C73" s="30"/>
      <c r="D73" s="30"/>
      <c r="E73" s="30"/>
      <c r="F73" s="30"/>
      <c r="G73" s="31"/>
      <c r="H73" s="32"/>
    </row>
    <row r="74" spans="2:7" ht="12.75">
      <c r="B74" t="s">
        <v>115</v>
      </c>
      <c r="G74" s="14"/>
    </row>
    <row r="75" ht="13.5" thickBot="1"/>
    <row r="76" spans="2:9" ht="12.75">
      <c r="B76" s="33" t="s">
        <v>73</v>
      </c>
      <c r="C76" s="34"/>
      <c r="D76" s="4"/>
      <c r="E76" s="4"/>
      <c r="F76" s="4"/>
      <c r="G76" s="35">
        <f>I67</f>
        <v>171092.97719298245</v>
      </c>
      <c r="H76" s="4"/>
      <c r="I76" s="5"/>
    </row>
    <row r="77" spans="2:9" ht="12.75">
      <c r="B77" s="36" t="s">
        <v>116</v>
      </c>
      <c r="C77" s="37"/>
      <c r="D77" s="38"/>
      <c r="E77" s="39"/>
      <c r="F77" s="39"/>
      <c r="G77" s="40">
        <f>I69</f>
        <v>171092.97719298245</v>
      </c>
      <c r="H77" s="41"/>
      <c r="I77" s="42"/>
    </row>
    <row r="78" spans="2:9" ht="13.5" thickBot="1">
      <c r="B78" s="87" t="s">
        <v>117</v>
      </c>
      <c r="C78" s="88"/>
      <c r="D78" s="89"/>
      <c r="E78" s="89"/>
      <c r="F78" s="90"/>
      <c r="G78" s="45">
        <f>G76-G77</f>
        <v>0</v>
      </c>
      <c r="H78" s="41"/>
      <c r="I78" s="42"/>
    </row>
    <row r="79" spans="2:9" ht="13.5" thickBot="1">
      <c r="B79" s="46" t="s">
        <v>74</v>
      </c>
      <c r="C79" s="47"/>
      <c r="D79" s="48"/>
      <c r="E79" s="49"/>
      <c r="F79" s="49"/>
      <c r="G79" s="50">
        <f>G78</f>
        <v>0</v>
      </c>
      <c r="H79" s="51"/>
      <c r="I79" s="52">
        <f>G79</f>
        <v>0</v>
      </c>
    </row>
    <row r="80" ht="12.75">
      <c r="I80" s="18"/>
    </row>
    <row r="81" spans="2:9" ht="12.75">
      <c r="B81" s="53" t="s">
        <v>118</v>
      </c>
      <c r="C81" s="1"/>
      <c r="D81" s="1"/>
      <c r="E81" s="1"/>
      <c r="F81" s="1"/>
      <c r="I81" s="26">
        <f>SUM(I71:I79)</f>
        <v>171092.97719298245</v>
      </c>
    </row>
    <row r="82" ht="13.5" thickBot="1"/>
    <row r="83" spans="2:9" ht="13.5" thickBot="1">
      <c r="B83" s="27" t="s">
        <v>126</v>
      </c>
      <c r="C83" s="28"/>
      <c r="D83" s="27"/>
      <c r="E83" s="27"/>
      <c r="F83" s="27"/>
      <c r="G83" s="27"/>
      <c r="I83" s="13">
        <f>I81</f>
        <v>171092.97719298245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2019-03-22T16:20:15Z</dcterms:modified>
  <cp:category/>
  <cp:version/>
  <cp:contentType/>
  <cp:contentStatus/>
</cp:coreProperties>
</file>